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116" windowHeight="9144" tabRatio="693" activeTab="4"/>
  </bookViews>
  <sheets>
    <sheet name="AEROP. INTERNACIONAL" sheetId="19" r:id="rId1"/>
    <sheet name="AEROP. NACIONAL" sheetId="20" r:id="rId2"/>
    <sheet name="EMPRESAS INTERNACIONALES" sheetId="22" r:id="rId3"/>
    <sheet name="EMPRESAS NACIONALES" sheetId="23" r:id="rId4"/>
    <sheet name="TOTAL AEROPUERTOS" sheetId="24" r:id="rId5"/>
    <sheet name="TOTAL EMPRESAS" sheetId="25" r:id="rId6"/>
  </sheets>
  <calcPr calcId="145621"/>
</workbook>
</file>

<file path=xl/calcChain.xml><?xml version="1.0" encoding="utf-8"?>
<calcChain xmlns="http://schemas.openxmlformats.org/spreadsheetml/2006/main">
  <c r="E8" i="23" l="1"/>
  <c r="E989" i="23" l="1"/>
  <c r="D989" i="23"/>
  <c r="E1051" i="23"/>
  <c r="E1042" i="23"/>
  <c r="E1032" i="23"/>
  <c r="E1025" i="23"/>
  <c r="E1020" i="23"/>
  <c r="E1012" i="23"/>
  <c r="E1002" i="23"/>
  <c r="E995" i="23"/>
  <c r="E990" i="23"/>
  <c r="E805" i="23"/>
  <c r="D1051" i="23"/>
  <c r="D1042" i="23"/>
  <c r="D1032" i="23"/>
  <c r="D1025" i="23"/>
  <c r="D1020" i="23"/>
  <c r="D1012" i="23"/>
  <c r="D1002" i="23"/>
  <c r="D995" i="23"/>
  <c r="D990" i="23"/>
  <c r="E980" i="23"/>
  <c r="E973" i="23"/>
  <c r="E965" i="23"/>
  <c r="E957" i="23"/>
  <c r="E953" i="23"/>
  <c r="E941" i="23"/>
  <c r="E931" i="23"/>
  <c r="E927" i="23"/>
  <c r="E919" i="23"/>
  <c r="E907" i="23"/>
  <c r="E898" i="23"/>
  <c r="E890" i="23"/>
  <c r="E874" i="23"/>
  <c r="E866" i="23"/>
  <c r="E861" i="23"/>
  <c r="E844" i="23"/>
  <c r="E835" i="23"/>
  <c r="E828" i="23"/>
  <c r="E818" i="23"/>
  <c r="E806" i="23"/>
  <c r="D805" i="23"/>
  <c r="D980" i="23"/>
  <c r="D973" i="23"/>
  <c r="D965" i="23"/>
  <c r="D957" i="23"/>
  <c r="D953" i="23"/>
  <c r="D941" i="23"/>
  <c r="D931" i="23"/>
  <c r="D927" i="23"/>
  <c r="D919" i="23"/>
  <c r="D907" i="23"/>
  <c r="D898" i="23"/>
  <c r="D890" i="23"/>
  <c r="D874" i="23"/>
  <c r="D866" i="23"/>
  <c r="D861" i="23"/>
  <c r="D844" i="23"/>
  <c r="D835" i="23"/>
  <c r="D828" i="23"/>
  <c r="D818" i="23"/>
  <c r="D806" i="23"/>
  <c r="E796" i="23"/>
  <c r="E790" i="23"/>
  <c r="E781" i="23"/>
  <c r="E774" i="23"/>
  <c r="E762" i="23"/>
  <c r="E755" i="23"/>
  <c r="E747" i="23"/>
  <c r="E736" i="23"/>
  <c r="E728" i="23"/>
  <c r="E717" i="23"/>
  <c r="E706" i="23"/>
  <c r="E699" i="23"/>
  <c r="E689" i="23"/>
  <c r="E682" i="23"/>
  <c r="E674" i="23"/>
  <c r="E665" i="23"/>
  <c r="E655" i="23"/>
  <c r="E647" i="23"/>
  <c r="E634" i="23"/>
  <c r="E624" i="23"/>
  <c r="E618" i="23"/>
  <c r="D617" i="23"/>
  <c r="E617" i="23"/>
  <c r="D796" i="23"/>
  <c r="D790" i="23"/>
  <c r="D781" i="23"/>
  <c r="D774" i="23"/>
  <c r="D762" i="23"/>
  <c r="D755" i="23"/>
  <c r="D747" i="23"/>
  <c r="D736" i="23"/>
  <c r="D728" i="23"/>
  <c r="D717" i="23"/>
  <c r="D706" i="23"/>
  <c r="D699" i="23"/>
  <c r="D689" i="23"/>
  <c r="D682" i="23"/>
  <c r="D674" i="23"/>
  <c r="D665" i="23"/>
  <c r="D655" i="23"/>
  <c r="D647" i="23"/>
  <c r="D634" i="23"/>
  <c r="D624" i="23"/>
  <c r="D618" i="23"/>
  <c r="E466" i="23"/>
  <c r="E610" i="23"/>
  <c r="E602" i="23"/>
  <c r="E592" i="23"/>
  <c r="E582" i="23"/>
  <c r="E572" i="23"/>
  <c r="E562" i="23"/>
  <c r="E551" i="23"/>
  <c r="E539" i="23"/>
  <c r="E532" i="23"/>
  <c r="E519" i="23"/>
  <c r="E507" i="23"/>
  <c r="E498" i="23"/>
  <c r="E486" i="23"/>
  <c r="E476" i="23"/>
  <c r="E467" i="23"/>
  <c r="D466" i="23"/>
  <c r="D610" i="23"/>
  <c r="D602" i="23"/>
  <c r="D592" i="23"/>
  <c r="D582" i="23"/>
  <c r="D572" i="23"/>
  <c r="D562" i="23"/>
  <c r="D551" i="23"/>
  <c r="D539" i="23"/>
  <c r="D532" i="23"/>
  <c r="D519" i="23"/>
  <c r="D507" i="23"/>
  <c r="D498" i="23"/>
  <c r="D486" i="23"/>
  <c r="D476" i="23"/>
  <c r="D467" i="23"/>
  <c r="E388" i="23"/>
  <c r="E452" i="23"/>
  <c r="E442" i="23"/>
  <c r="E436" i="23"/>
  <c r="E429" i="23"/>
  <c r="E419" i="23"/>
  <c r="E410" i="23"/>
  <c r="E404" i="23"/>
  <c r="E393" i="23"/>
  <c r="D388" i="23"/>
  <c r="D462" i="23"/>
  <c r="D452" i="23"/>
  <c r="D442" i="23"/>
  <c r="D436" i="23"/>
  <c r="D429" i="23"/>
  <c r="D419" i="23"/>
  <c r="D410" i="23"/>
  <c r="D404" i="23"/>
  <c r="D393" i="23"/>
  <c r="D389" i="23"/>
  <c r="E132" i="23"/>
  <c r="E380" i="23"/>
  <c r="E369" i="23"/>
  <c r="E359" i="23"/>
  <c r="E351" i="23"/>
  <c r="E338" i="23"/>
  <c r="E327" i="23"/>
  <c r="E315" i="23"/>
  <c r="E303" i="23"/>
  <c r="E292" i="23"/>
  <c r="E280" i="23"/>
  <c r="E270" i="23"/>
  <c r="E257" i="23"/>
  <c r="E246" i="23"/>
  <c r="E236" i="23"/>
  <c r="E228" i="23"/>
  <c r="E218" i="23"/>
  <c r="E205" i="23"/>
  <c r="E192" i="23"/>
  <c r="E180" i="23"/>
  <c r="E167" i="23"/>
  <c r="E155" i="23"/>
  <c r="E143" i="23"/>
  <c r="E133" i="23"/>
  <c r="D132" i="23"/>
  <c r="D380" i="23"/>
  <c r="D369" i="23"/>
  <c r="D359" i="23"/>
  <c r="D351" i="23"/>
  <c r="D338" i="23"/>
  <c r="D327" i="23"/>
  <c r="D315" i="23"/>
  <c r="D303" i="23"/>
  <c r="D292" i="23"/>
  <c r="D280" i="23"/>
  <c r="D270" i="23"/>
  <c r="D257" i="23"/>
  <c r="D246" i="23"/>
  <c r="D236" i="23"/>
  <c r="D228" i="23"/>
  <c r="D218" i="23"/>
  <c r="D205" i="23"/>
  <c r="D192" i="23"/>
  <c r="D180" i="23"/>
  <c r="D167" i="23"/>
  <c r="D155" i="23"/>
  <c r="D143" i="23"/>
  <c r="D133" i="23"/>
  <c r="E119" i="23"/>
  <c r="E110" i="23"/>
  <c r="E96" i="23"/>
  <c r="E85" i="23"/>
  <c r="E74" i="23"/>
  <c r="E61" i="23"/>
  <c r="E51" i="23"/>
  <c r="E38" i="23"/>
  <c r="E30" i="23"/>
  <c r="E21" i="23"/>
  <c r="E9" i="23"/>
  <c r="D8" i="23"/>
  <c r="D119" i="23"/>
  <c r="D110" i="23"/>
  <c r="D96" i="23"/>
  <c r="D85" i="23"/>
  <c r="D74" i="23"/>
  <c r="D61" i="23"/>
  <c r="D51" i="23"/>
  <c r="D38" i="23"/>
  <c r="D30" i="23"/>
  <c r="D21" i="23"/>
  <c r="D9" i="23"/>
  <c r="C1062" i="23"/>
  <c r="E1061" i="23" s="1"/>
  <c r="C1061" i="23"/>
  <c r="D1061" i="23" l="1"/>
  <c r="E362" i="22"/>
  <c r="E355" i="22"/>
  <c r="E321" i="22"/>
  <c r="E322" i="22"/>
  <c r="E303" i="22"/>
  <c r="E316" i="22"/>
  <c r="E276" i="22"/>
  <c r="E253" i="22"/>
  <c r="E238" i="22"/>
  <c r="E214" i="22"/>
  <c r="E208" i="22"/>
  <c r="E190" i="22"/>
  <c r="E184" i="22"/>
  <c r="E129" i="22"/>
  <c r="E169" i="22"/>
  <c r="E153" i="22"/>
  <c r="E147" i="22"/>
  <c r="E137" i="22"/>
  <c r="E130" i="22"/>
  <c r="E111" i="22"/>
  <c r="E118" i="22"/>
  <c r="E106" i="22"/>
  <c r="E72" i="22"/>
  <c r="E98" i="22"/>
  <c r="E94" i="22"/>
  <c r="E87" i="22"/>
  <c r="E77" i="22"/>
  <c r="E49" i="22"/>
  <c r="E66" i="22"/>
  <c r="E59" i="22"/>
  <c r="E50" i="22"/>
  <c r="E45" i="22"/>
  <c r="E38" i="22"/>
  <c r="E30" i="22"/>
  <c r="E23" i="22"/>
  <c r="E8" i="22"/>
  <c r="E13" i="22"/>
  <c r="E17" i="22"/>
  <c r="E9" i="22"/>
  <c r="D362" i="22"/>
  <c r="D354" i="22"/>
  <c r="D355" i="22"/>
  <c r="D348" i="22"/>
  <c r="D349" i="22"/>
  <c r="D335" i="22"/>
  <c r="D343" i="22"/>
  <c r="D336" i="22"/>
  <c r="D321" i="22"/>
  <c r="D333" i="22"/>
  <c r="D329" i="22"/>
  <c r="D322" i="22"/>
  <c r="D303" i="22"/>
  <c r="D316" i="22"/>
  <c r="D312" i="22"/>
  <c r="D304" i="22"/>
  <c r="D282" i="22"/>
  <c r="D297" i="22"/>
  <c r="D291" i="22"/>
  <c r="D287" i="22"/>
  <c r="D283" i="22"/>
  <c r="D275" i="22"/>
  <c r="D276" i="22"/>
  <c r="D259" i="22"/>
  <c r="D271" i="22"/>
  <c r="D264" i="22"/>
  <c r="D260" i="22"/>
  <c r="D252" i="22"/>
  <c r="D253" i="22"/>
  <c r="D247" i="22"/>
  <c r="D248" i="22"/>
  <c r="D237" i="22"/>
  <c r="D238" i="22"/>
  <c r="D220" i="22"/>
  <c r="D231" i="22"/>
  <c r="D225" i="22"/>
  <c r="D221" i="22"/>
  <c r="D213" i="22"/>
  <c r="D214" i="22"/>
  <c r="D207" i="22"/>
  <c r="D208" i="22"/>
  <c r="D202" i="22"/>
  <c r="D203" i="22"/>
  <c r="D195" i="22"/>
  <c r="D196" i="22"/>
  <c r="D189" i="22"/>
  <c r="D190" i="22"/>
  <c r="D183" i="22"/>
  <c r="D184" i="22"/>
  <c r="D129" i="22"/>
  <c r="D178" i="22"/>
  <c r="D169" i="22"/>
  <c r="D165" i="22"/>
  <c r="D161" i="22"/>
  <c r="D153" i="22"/>
  <c r="D147" i="22"/>
  <c r="D137" i="22"/>
  <c r="D130" i="22"/>
  <c r="D111" i="22"/>
  <c r="D125" i="22"/>
  <c r="D118" i="22"/>
  <c r="D112" i="22"/>
  <c r="D106" i="22"/>
  <c r="D107" i="22"/>
  <c r="D72" i="22"/>
  <c r="D98" i="22"/>
  <c r="D94" i="22"/>
  <c r="D87" i="22"/>
  <c r="D77" i="22"/>
  <c r="D73" i="22"/>
  <c r="D49" i="22"/>
  <c r="D66" i="22"/>
  <c r="D59" i="22"/>
  <c r="D50" i="22"/>
  <c r="D44" i="22"/>
  <c r="D45" i="22"/>
  <c r="D37" i="22"/>
  <c r="D38" i="22"/>
  <c r="D29" i="22"/>
  <c r="D30" i="22"/>
  <c r="D22" i="22"/>
  <c r="D23" i="22"/>
  <c r="D8" i="22"/>
  <c r="D17" i="22"/>
  <c r="D13" i="22"/>
  <c r="D9" i="22"/>
  <c r="C363" i="22"/>
  <c r="C362" i="22"/>
  <c r="D472" i="20"/>
  <c r="D464" i="20"/>
  <c r="D453" i="20"/>
  <c r="D445" i="20"/>
  <c r="D432" i="20"/>
  <c r="D424" i="20"/>
  <c r="D416" i="20"/>
  <c r="D404" i="20"/>
  <c r="D389" i="20"/>
  <c r="D378" i="20"/>
  <c r="D363" i="20"/>
  <c r="D351" i="20"/>
  <c r="D347" i="20"/>
  <c r="D334" i="20"/>
  <c r="D320" i="20"/>
  <c r="D308" i="20"/>
  <c r="D295" i="20"/>
  <c r="D283" i="20"/>
  <c r="D268" i="20"/>
  <c r="D253" i="20"/>
  <c r="D243" i="20"/>
  <c r="D233" i="20"/>
  <c r="D227" i="20"/>
  <c r="D214" i="20"/>
  <c r="D201" i="20"/>
  <c r="D193" i="20"/>
  <c r="D179" i="20"/>
  <c r="D163" i="20"/>
  <c r="D150" i="20"/>
  <c r="D136" i="20"/>
  <c r="D131" i="20"/>
  <c r="D116" i="20"/>
  <c r="D100" i="20"/>
  <c r="D84" i="20"/>
  <c r="D69" i="20"/>
  <c r="D55" i="20"/>
  <c r="D48" i="20"/>
  <c r="D34" i="20"/>
  <c r="D21" i="20"/>
  <c r="D8" i="20"/>
  <c r="C486" i="20"/>
  <c r="D485" i="20" s="1"/>
  <c r="C485" i="20"/>
  <c r="D82" i="19"/>
  <c r="D70" i="19"/>
  <c r="D65" i="19"/>
  <c r="D61" i="19"/>
  <c r="D57" i="19"/>
  <c r="D48" i="19"/>
  <c r="D38" i="19"/>
  <c r="D32" i="19"/>
  <c r="D19" i="19"/>
  <c r="D12" i="19"/>
  <c r="D8" i="19"/>
  <c r="C88" i="19"/>
  <c r="D87" i="19" s="1"/>
  <c r="C87" i="19"/>
</calcChain>
</file>

<file path=xl/sharedStrings.xml><?xml version="1.0" encoding="utf-8"?>
<sst xmlns="http://schemas.openxmlformats.org/spreadsheetml/2006/main" count="2116" uniqueCount="100">
  <si>
    <t>AEROLINEA DE ANTIOQUIA S.A.</t>
  </si>
  <si>
    <t>COROZAL - LAS BRUJAS</t>
  </si>
  <si>
    <t>MEDELLIN - OLAYA HERRERA</t>
  </si>
  <si>
    <t>BUCARAMANGA - PALONEGRO</t>
  </si>
  <si>
    <t>ANTONIO ROLDAN BETANCOURT</t>
  </si>
  <si>
    <t>MANIZALES - LA NUBIA</t>
  </si>
  <si>
    <t>QUIBDO - EL CARAÑO</t>
  </si>
  <si>
    <t>CARTAGENA - RAFAEL NUÑEZ</t>
  </si>
  <si>
    <t>CUCUTA - CAMILO DAZA</t>
  </si>
  <si>
    <t>ARMENIA - EL EDEN</t>
  </si>
  <si>
    <t>PEREIRA - MATECAÑAS</t>
  </si>
  <si>
    <t>AVIANCA</t>
  </si>
  <si>
    <t>BOGOTA - ELDORADO</t>
  </si>
  <si>
    <t>RIONEGRO - JOSE M. CORDOVA</t>
  </si>
  <si>
    <t>CALI - ALFONSO BONILLA ARAGON</t>
  </si>
  <si>
    <t>VALLEDUPAR - ALFONSO LOPEZ P.</t>
  </si>
  <si>
    <t>MONTERIA - LOS GARZONES</t>
  </si>
  <si>
    <t>SANTA MARTA - SIMON BOLIVAR</t>
  </si>
  <si>
    <t>BARRANQUILLA - E. CORTISSOZ</t>
  </si>
  <si>
    <t>PASTO - ANTONIO NARIÑO</t>
  </si>
  <si>
    <t>NEIVA - BENITO SALAS</t>
  </si>
  <si>
    <t>SAN ANDRES - GUSTAVO ROJAS PINILLA</t>
  </si>
  <si>
    <t>DEMORADOS</t>
  </si>
  <si>
    <t>NO ESPECIFICOS</t>
  </si>
  <si>
    <t>INCONTROLABLES</t>
  </si>
  <si>
    <t>OPERACIONALES</t>
  </si>
  <si>
    <t>AGA-RAC Y COM</t>
  </si>
  <si>
    <t>BARRANCABERMEJA - YARIGUIES</t>
  </si>
  <si>
    <t>AEROPORTUARIOS</t>
  </si>
  <si>
    <t>TECNICOS</t>
  </si>
  <si>
    <t>IBAGUE - PERALES</t>
  </si>
  <si>
    <t>GUSTAVO ARTUNDUAGA PAREDES</t>
  </si>
  <si>
    <t>RIOHACHA - ALMIRANTE PADILLA</t>
  </si>
  <si>
    <t>EL YOPAL</t>
  </si>
  <si>
    <t>POPAYAN - G. LEON VALENCIA</t>
  </si>
  <si>
    <t>TUMACO - LA FLORIDA</t>
  </si>
  <si>
    <t>CANCELADOS</t>
  </si>
  <si>
    <t>LAN COLOMBIA</t>
  </si>
  <si>
    <t>PUERTO ASIS - 3 DE MAYO</t>
  </si>
  <si>
    <t>EASYFLY S.A</t>
  </si>
  <si>
    <t>ARAUCA - SANTIAGO PEREZ QUIROZ</t>
  </si>
  <si>
    <t>SATENA</t>
  </si>
  <si>
    <t>GUAPI - JUAN CASIANO</t>
  </si>
  <si>
    <t>TAME</t>
  </si>
  <si>
    <t>LOS COLONIZADORES</t>
  </si>
  <si>
    <t>SAN JOSE DEL GUAVIARE</t>
  </si>
  <si>
    <t>IPIALES - SAN LUIS</t>
  </si>
  <si>
    <t>BAHIA SOLANO - JOSE C. MUTIS</t>
  </si>
  <si>
    <t>SAN VICENTE DEL CAGUAN</t>
  </si>
  <si>
    <t>AMERICAN</t>
  </si>
  <si>
    <t>DELTA</t>
  </si>
  <si>
    <t>TACA INTERNATIONAL</t>
  </si>
  <si>
    <t>LAN PERU</t>
  </si>
  <si>
    <t>AEROGAL</t>
  </si>
  <si>
    <t>SPIRIT AIRLINES</t>
  </si>
  <si>
    <t>TACA PERU</t>
  </si>
  <si>
    <t xml:space="preserve">LAN AIRLINES </t>
  </si>
  <si>
    <t>LACSA</t>
  </si>
  <si>
    <t>IBERIA</t>
  </si>
  <si>
    <t>JETBLUE</t>
  </si>
  <si>
    <t>LUFTHANSA</t>
  </si>
  <si>
    <t>CONVIASA</t>
  </si>
  <si>
    <t>AIR FRANCE</t>
  </si>
  <si>
    <t>INTERJET</t>
  </si>
  <si>
    <t xml:space="preserve">AEROMEXICO </t>
  </si>
  <si>
    <t>AIR CANADA</t>
  </si>
  <si>
    <t>AEROLINEAS ARGENTINAS</t>
  </si>
  <si>
    <t xml:space="preserve">DUTCH </t>
  </si>
  <si>
    <t>INSEL AIR</t>
  </si>
  <si>
    <t>CUBANA</t>
  </si>
  <si>
    <t>TIARA</t>
  </si>
  <si>
    <t>VIVA COLOMBIA</t>
  </si>
  <si>
    <t>CARREÑO - GERMAN OLANO</t>
  </si>
  <si>
    <t>LETICIA - ALFREDO VASQUEZ COBO</t>
  </si>
  <si>
    <t>PROVIDENCIA - EL EMBRUJO</t>
  </si>
  <si>
    <t>VILLAVICENCIO - VANGUARDIA</t>
  </si>
  <si>
    <t>UNITED</t>
  </si>
  <si>
    <t>COPA COLOMBIA</t>
  </si>
  <si>
    <t>COPA AIRLINES</t>
  </si>
  <si>
    <t>CUMPLIDOS</t>
  </si>
  <si>
    <t xml:space="preserve">VUELOS </t>
  </si>
  <si>
    <t>CUMPLIMIENTO AEROPUERTO</t>
  </si>
  <si>
    <t>ANALISIS DE CUMPLIMIENTO</t>
  </si>
  <si>
    <t>MES : AGOSTO 2013</t>
  </si>
  <si>
    <t>TOTAL PROGRAMADOS</t>
  </si>
  <si>
    <t>TOTAL CUMPLIDOS</t>
  </si>
  <si>
    <t>Fuente: Torre de Control/Itinerarios/Aerolineas</t>
  </si>
  <si>
    <t>EMPRESAS  INTERNACIONALES</t>
  </si>
  <si>
    <t>VUELOS</t>
  </si>
  <si>
    <t>CUMPLIMIENTO ITINERARIO</t>
  </si>
  <si>
    <t>CUMPLIMIENTO AEROLINEA</t>
  </si>
  <si>
    <t>TOTAL PROGAMADO</t>
  </si>
  <si>
    <t>TOTAL CUMPLIDO</t>
  </si>
  <si>
    <t>EMPRESAS  NACIONALES</t>
  </si>
  <si>
    <t>AEROPUERTOS INTERNACIONALES</t>
  </si>
  <si>
    <t>AEROPUERTOS NACIONALES</t>
  </si>
  <si>
    <t>AEROLINEAS  INTERNACIONALES</t>
  </si>
  <si>
    <t>AEROLINEAS NACIONALES</t>
  </si>
  <si>
    <t>TOTAL DE CUMPLIMIENTO DE AEROPUERTOS</t>
  </si>
  <si>
    <t>TOTAL DE CUMPLIMIENTO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</si>
</sst>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4" fillId="3" borderId="4" xfId="0" applyFont="1" applyFill="1" applyBorder="1" applyAlignment="1">
      <alignment horizontal="left"/>
    </xf>
    <xf numFmtId="0" fontId="4" fillId="3" borderId="4" xfId="0" applyNumberFormat="1" applyFont="1" applyFill="1" applyBorder="1"/>
    <xf numFmtId="9" fontId="4" fillId="3" borderId="4" xfId="0" applyNumberFormat="1" applyFont="1" applyFill="1" applyBorder="1" applyAlignment="1">
      <alignment horizontal="center"/>
    </xf>
    <xf numFmtId="0" fontId="5" fillId="0" borderId="0" xfId="0" applyFont="1"/>
    <xf numFmtId="9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2" borderId="3" xfId="0" applyFont="1" applyFill="1" applyBorder="1"/>
    <xf numFmtId="0" fontId="7" fillId="0" borderId="0" xfId="0" applyFont="1"/>
    <xf numFmtId="0" fontId="4" fillId="0" borderId="1" xfId="0" applyNumberFormat="1" applyFont="1" applyBorder="1"/>
    <xf numFmtId="0" fontId="5" fillId="0" borderId="1" xfId="0" applyNumberFormat="1" applyFont="1" applyBorder="1"/>
    <xf numFmtId="0" fontId="4" fillId="4" borderId="4" xfId="0" applyNumberFormat="1" applyFont="1" applyFill="1" applyBorder="1"/>
    <xf numFmtId="0" fontId="4" fillId="2" borderId="1" xfId="0" applyNumberFormat="1" applyFont="1" applyFill="1" applyBorder="1"/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2"/>
    </xf>
    <xf numFmtId="0" fontId="4" fillId="2" borderId="1" xfId="0" applyFont="1" applyFill="1" applyBorder="1" applyAlignment="1">
      <alignment horizontal="left" indent="1"/>
    </xf>
    <xf numFmtId="9" fontId="4" fillId="0" borderId="1" xfId="0" applyNumberFormat="1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4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left" indent="3"/>
    </xf>
    <xf numFmtId="0" fontId="4" fillId="0" borderId="1" xfId="0" applyFont="1" applyFill="1" applyBorder="1" applyAlignment="1">
      <alignment horizontal="left" indent="1"/>
    </xf>
    <xf numFmtId="0" fontId="4" fillId="0" borderId="0" xfId="0" applyFont="1"/>
    <xf numFmtId="9" fontId="4" fillId="2" borderId="1" xfId="0" applyNumberFormat="1" applyFont="1" applyFill="1" applyBorder="1" applyAlignment="1">
      <alignment horizontal="center"/>
    </xf>
    <xf numFmtId="12" fontId="4" fillId="2" borderId="2" xfId="0" applyNumberFormat="1" applyFont="1" applyFill="1" applyBorder="1" applyAlignment="1">
      <alignment horizontal="center" vertical="center" wrapText="1"/>
    </xf>
    <xf numFmtId="12" fontId="4" fillId="2" borderId="1" xfId="0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164" fontId="4" fillId="2" borderId="1" xfId="3" applyNumberFormat="1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9" fontId="4" fillId="0" borderId="2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3" xfId="0" applyNumberFormat="1" applyFont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4" fillId="4" borderId="2" xfId="0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9" fontId="4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9" fontId="4" fillId="0" borderId="4" xfId="0" applyNumberFormat="1" applyFont="1" applyFill="1" applyBorder="1" applyAlignment="1">
      <alignment horizontal="center"/>
    </xf>
    <xf numFmtId="164" fontId="5" fillId="0" borderId="4" xfId="3" applyNumberFormat="1" applyFont="1" applyFill="1" applyBorder="1"/>
    <xf numFmtId="164" fontId="4" fillId="4" borderId="4" xfId="3" applyNumberFormat="1" applyFont="1" applyFill="1" applyBorder="1"/>
    <xf numFmtId="164" fontId="4" fillId="2" borderId="3" xfId="3" applyNumberFormat="1" applyFont="1" applyFill="1" applyBorder="1"/>
  </cellXfs>
  <cellStyles count="4">
    <cellStyle name="Millares" xfId="3" builtinId="3"/>
    <cellStyle name="Normal" xfId="0" builtinId="0"/>
    <cellStyle name="Normal 2" xfId="1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61" workbookViewId="0">
      <selection activeCell="B6" sqref="B6:D88"/>
    </sheetView>
  </sheetViews>
  <sheetFormatPr baseColWidth="10" defaultRowHeight="13.2" x14ac:dyDescent="0.25"/>
  <cols>
    <col min="1" max="1" width="11.5546875" style="4"/>
    <col min="2" max="2" width="38.5546875" style="4" bestFit="1" customWidth="1"/>
    <col min="3" max="3" width="21.44140625" style="4" bestFit="1" customWidth="1"/>
    <col min="4" max="4" width="23.33203125" style="5" customWidth="1"/>
    <col min="5" max="16384" width="11.5546875" style="4"/>
  </cols>
  <sheetData>
    <row r="1" spans="1:4" ht="13.2" customHeight="1" x14ac:dyDescent="0.25">
      <c r="A1" s="6" t="s">
        <v>82</v>
      </c>
      <c r="B1" s="23"/>
    </row>
    <row r="2" spans="1:4" ht="13.8" x14ac:dyDescent="0.25">
      <c r="A2" s="6" t="s">
        <v>94</v>
      </c>
      <c r="B2" s="23"/>
    </row>
    <row r="3" spans="1:4" ht="13.8" x14ac:dyDescent="0.25">
      <c r="A3" s="6" t="s">
        <v>83</v>
      </c>
      <c r="B3" s="23"/>
    </row>
    <row r="5" spans="1:4" ht="13.8" thickBot="1" x14ac:dyDescent="0.3"/>
    <row r="6" spans="1:4" x14ac:dyDescent="0.25">
      <c r="B6" s="25" t="s">
        <v>94</v>
      </c>
      <c r="C6" s="27" t="s">
        <v>80</v>
      </c>
      <c r="D6" s="29" t="s">
        <v>81</v>
      </c>
    </row>
    <row r="7" spans="1:4" ht="13.8" thickBot="1" x14ac:dyDescent="0.3">
      <c r="B7" s="26"/>
      <c r="C7" s="28"/>
      <c r="D7" s="30"/>
    </row>
    <row r="8" spans="1:4" ht="13.8" thickBot="1" x14ac:dyDescent="0.3">
      <c r="B8" s="1" t="s">
        <v>9</v>
      </c>
      <c r="C8" s="2">
        <v>9</v>
      </c>
      <c r="D8" s="3">
        <f>(C9+C11)/C8</f>
        <v>1</v>
      </c>
    </row>
    <row r="9" spans="1:4" x14ac:dyDescent="0.25">
      <c r="B9" s="16" t="s">
        <v>79</v>
      </c>
      <c r="C9" s="13">
        <v>4</v>
      </c>
      <c r="D9" s="33"/>
    </row>
    <row r="10" spans="1:4" x14ac:dyDescent="0.25">
      <c r="B10" s="14" t="s">
        <v>22</v>
      </c>
      <c r="C10" s="10">
        <v>5</v>
      </c>
      <c r="D10" s="34"/>
    </row>
    <row r="11" spans="1:4" ht="13.8" thickBot="1" x14ac:dyDescent="0.3">
      <c r="B11" s="15" t="s">
        <v>23</v>
      </c>
      <c r="C11" s="11">
        <v>5</v>
      </c>
      <c r="D11" s="35"/>
    </row>
    <row r="12" spans="1:4" ht="13.8" thickBot="1" x14ac:dyDescent="0.3">
      <c r="B12" s="1" t="s">
        <v>18</v>
      </c>
      <c r="C12" s="2">
        <v>93</v>
      </c>
      <c r="D12" s="3">
        <f>(C13+C16+C17+C18)/C12</f>
        <v>0.956989247311828</v>
      </c>
    </row>
    <row r="13" spans="1:4" x14ac:dyDescent="0.25">
      <c r="B13" s="16" t="s">
        <v>79</v>
      </c>
      <c r="C13" s="13">
        <v>71</v>
      </c>
      <c r="D13" s="33"/>
    </row>
    <row r="14" spans="1:4" x14ac:dyDescent="0.25">
      <c r="B14" s="14" t="s">
        <v>22</v>
      </c>
      <c r="C14" s="10">
        <v>22</v>
      </c>
      <c r="D14" s="34"/>
    </row>
    <row r="15" spans="1:4" x14ac:dyDescent="0.25">
      <c r="B15" s="15" t="s">
        <v>26</v>
      </c>
      <c r="C15" s="11">
        <v>4</v>
      </c>
      <c r="D15" s="34"/>
    </row>
    <row r="16" spans="1:4" x14ac:dyDescent="0.25">
      <c r="B16" s="15" t="s">
        <v>24</v>
      </c>
      <c r="C16" s="11">
        <v>4</v>
      </c>
      <c r="D16" s="34"/>
    </row>
    <row r="17" spans="2:4" x14ac:dyDescent="0.25">
      <c r="B17" s="15" t="s">
        <v>23</v>
      </c>
      <c r="C17" s="11">
        <v>7</v>
      </c>
      <c r="D17" s="34"/>
    </row>
    <row r="18" spans="2:4" ht="13.8" thickBot="1" x14ac:dyDescent="0.3">
      <c r="B18" s="15" t="s">
        <v>25</v>
      </c>
      <c r="C18" s="11">
        <v>7</v>
      </c>
      <c r="D18" s="35"/>
    </row>
    <row r="19" spans="2:4" ht="13.8" thickBot="1" x14ac:dyDescent="0.3">
      <c r="B19" s="1" t="s">
        <v>12</v>
      </c>
      <c r="C19" s="2">
        <v>2700</v>
      </c>
      <c r="D19" s="3">
        <f>(C20+C22+C23+C24+C28+C29+C30+C31-C26)/C19</f>
        <v>0.85629629629629633</v>
      </c>
    </row>
    <row r="20" spans="2:4" x14ac:dyDescent="0.25">
      <c r="B20" s="16" t="s">
        <v>79</v>
      </c>
      <c r="C20" s="13">
        <v>1783</v>
      </c>
      <c r="D20" s="36"/>
    </row>
    <row r="21" spans="2:4" x14ac:dyDescent="0.25">
      <c r="B21" s="14" t="s">
        <v>36</v>
      </c>
      <c r="C21" s="10">
        <v>23</v>
      </c>
      <c r="D21" s="37"/>
    </row>
    <row r="22" spans="2:4" x14ac:dyDescent="0.25">
      <c r="B22" s="15" t="s">
        <v>23</v>
      </c>
      <c r="C22" s="11">
        <v>19</v>
      </c>
      <c r="D22" s="37"/>
    </row>
    <row r="23" spans="2:4" x14ac:dyDescent="0.25">
      <c r="B23" s="15" t="s">
        <v>25</v>
      </c>
      <c r="C23" s="11">
        <v>1</v>
      </c>
      <c r="D23" s="37"/>
    </row>
    <row r="24" spans="2:4" x14ac:dyDescent="0.25">
      <c r="B24" s="15" t="s">
        <v>29</v>
      </c>
      <c r="C24" s="11">
        <v>3</v>
      </c>
      <c r="D24" s="37"/>
    </row>
    <row r="25" spans="2:4" x14ac:dyDescent="0.25">
      <c r="B25" s="14" t="s">
        <v>22</v>
      </c>
      <c r="C25" s="10">
        <v>894</v>
      </c>
      <c r="D25" s="37"/>
    </row>
    <row r="26" spans="2:4" x14ac:dyDescent="0.25">
      <c r="B26" s="15" t="s">
        <v>28</v>
      </c>
      <c r="C26" s="11">
        <v>160</v>
      </c>
      <c r="D26" s="37"/>
    </row>
    <row r="27" spans="2:4" x14ac:dyDescent="0.25">
      <c r="B27" s="15" t="s">
        <v>26</v>
      </c>
      <c r="C27" s="11">
        <v>68</v>
      </c>
      <c r="D27" s="37"/>
    </row>
    <row r="28" spans="2:4" x14ac:dyDescent="0.25">
      <c r="B28" s="15" t="s">
        <v>24</v>
      </c>
      <c r="C28" s="11">
        <v>103</v>
      </c>
      <c r="D28" s="37"/>
    </row>
    <row r="29" spans="2:4" x14ac:dyDescent="0.25">
      <c r="B29" s="15" t="s">
        <v>23</v>
      </c>
      <c r="C29" s="11">
        <v>315</v>
      </c>
      <c r="D29" s="37"/>
    </row>
    <row r="30" spans="2:4" x14ac:dyDescent="0.25">
      <c r="B30" s="15" t="s">
        <v>25</v>
      </c>
      <c r="C30" s="11">
        <v>186</v>
      </c>
      <c r="D30" s="37"/>
    </row>
    <row r="31" spans="2:4" ht="13.8" thickBot="1" x14ac:dyDescent="0.3">
      <c r="B31" s="15" t="s">
        <v>29</v>
      </c>
      <c r="C31" s="11">
        <v>62</v>
      </c>
      <c r="D31" s="38"/>
    </row>
    <row r="32" spans="2:4" ht="13.8" thickBot="1" x14ac:dyDescent="0.3">
      <c r="B32" s="1" t="s">
        <v>3</v>
      </c>
      <c r="C32" s="2">
        <v>18</v>
      </c>
      <c r="D32" s="3">
        <f>(C33+C35+C36+C37)/C32</f>
        <v>1</v>
      </c>
    </row>
    <row r="33" spans="2:4" x14ac:dyDescent="0.25">
      <c r="B33" s="16" t="s">
        <v>79</v>
      </c>
      <c r="C33" s="13">
        <v>10</v>
      </c>
      <c r="D33" s="33"/>
    </row>
    <row r="34" spans="2:4" x14ac:dyDescent="0.25">
      <c r="B34" s="14" t="s">
        <v>22</v>
      </c>
      <c r="C34" s="10">
        <v>8</v>
      </c>
      <c r="D34" s="34"/>
    </row>
    <row r="35" spans="2:4" x14ac:dyDescent="0.25">
      <c r="B35" s="15" t="s">
        <v>24</v>
      </c>
      <c r="C35" s="11">
        <v>4</v>
      </c>
      <c r="D35" s="34"/>
    </row>
    <row r="36" spans="2:4" x14ac:dyDescent="0.25">
      <c r="B36" s="15" t="s">
        <v>23</v>
      </c>
      <c r="C36" s="11">
        <v>1</v>
      </c>
      <c r="D36" s="34"/>
    </row>
    <row r="37" spans="2:4" ht="13.8" thickBot="1" x14ac:dyDescent="0.3">
      <c r="B37" s="15" t="s">
        <v>25</v>
      </c>
      <c r="C37" s="11">
        <v>3</v>
      </c>
      <c r="D37" s="35"/>
    </row>
    <row r="38" spans="2:4" ht="13.8" thickBot="1" x14ac:dyDescent="0.3">
      <c r="B38" s="1" t="s">
        <v>14</v>
      </c>
      <c r="C38" s="2">
        <v>300</v>
      </c>
      <c r="D38" s="3">
        <f>(C39+C41+C44+C45+C46+C47)/C38</f>
        <v>0.98333333333333328</v>
      </c>
    </row>
    <row r="39" spans="2:4" x14ac:dyDescent="0.25">
      <c r="B39" s="16" t="s">
        <v>79</v>
      </c>
      <c r="C39" s="13">
        <v>174</v>
      </c>
      <c r="D39" s="33"/>
    </row>
    <row r="40" spans="2:4" x14ac:dyDescent="0.25">
      <c r="B40" s="14" t="s">
        <v>36</v>
      </c>
      <c r="C40" s="10">
        <v>7</v>
      </c>
      <c r="D40" s="34"/>
    </row>
    <row r="41" spans="2:4" x14ac:dyDescent="0.25">
      <c r="B41" s="15" t="s">
        <v>23</v>
      </c>
      <c r="C41" s="11">
        <v>7</v>
      </c>
      <c r="D41" s="34"/>
    </row>
    <row r="42" spans="2:4" x14ac:dyDescent="0.25">
      <c r="B42" s="14" t="s">
        <v>22</v>
      </c>
      <c r="C42" s="10">
        <v>119</v>
      </c>
      <c r="D42" s="34"/>
    </row>
    <row r="43" spans="2:4" x14ac:dyDescent="0.25">
      <c r="B43" s="15" t="s">
        <v>26</v>
      </c>
      <c r="C43" s="11">
        <v>5</v>
      </c>
      <c r="D43" s="34"/>
    </row>
    <row r="44" spans="2:4" x14ac:dyDescent="0.25">
      <c r="B44" s="15" t="s">
        <v>24</v>
      </c>
      <c r="C44" s="11">
        <v>5</v>
      </c>
      <c r="D44" s="34"/>
    </row>
    <row r="45" spans="2:4" x14ac:dyDescent="0.25">
      <c r="B45" s="15" t="s">
        <v>23</v>
      </c>
      <c r="C45" s="11">
        <v>82</v>
      </c>
      <c r="D45" s="34"/>
    </row>
    <row r="46" spans="2:4" x14ac:dyDescent="0.25">
      <c r="B46" s="15" t="s">
        <v>25</v>
      </c>
      <c r="C46" s="11">
        <v>22</v>
      </c>
      <c r="D46" s="34"/>
    </row>
    <row r="47" spans="2:4" ht="13.8" thickBot="1" x14ac:dyDescent="0.3">
      <c r="B47" s="15" t="s">
        <v>29</v>
      </c>
      <c r="C47" s="11">
        <v>5</v>
      </c>
      <c r="D47" s="35"/>
    </row>
    <row r="48" spans="2:4" ht="13.8" thickBot="1" x14ac:dyDescent="0.3">
      <c r="B48" s="1" t="s">
        <v>7</v>
      </c>
      <c r="C48" s="2">
        <v>137</v>
      </c>
      <c r="D48" s="3">
        <f>(C49+C51+C53+C54+C55+C56)/C48</f>
        <v>1</v>
      </c>
    </row>
    <row r="49" spans="2:4" x14ac:dyDescent="0.25">
      <c r="B49" s="16" t="s">
        <v>79</v>
      </c>
      <c r="C49" s="13">
        <v>106</v>
      </c>
      <c r="D49" s="33"/>
    </row>
    <row r="50" spans="2:4" x14ac:dyDescent="0.25">
      <c r="B50" s="14" t="s">
        <v>36</v>
      </c>
      <c r="C50" s="10">
        <v>7</v>
      </c>
      <c r="D50" s="34"/>
    </row>
    <row r="51" spans="2:4" x14ac:dyDescent="0.25">
      <c r="B51" s="15" t="s">
        <v>23</v>
      </c>
      <c r="C51" s="11">
        <v>7</v>
      </c>
      <c r="D51" s="34"/>
    </row>
    <row r="52" spans="2:4" x14ac:dyDescent="0.25">
      <c r="B52" s="14" t="s">
        <v>22</v>
      </c>
      <c r="C52" s="10">
        <v>24</v>
      </c>
      <c r="D52" s="34"/>
    </row>
    <row r="53" spans="2:4" x14ac:dyDescent="0.25">
      <c r="B53" s="15" t="s">
        <v>24</v>
      </c>
      <c r="C53" s="11">
        <v>1</v>
      </c>
      <c r="D53" s="34"/>
    </row>
    <row r="54" spans="2:4" x14ac:dyDescent="0.25">
      <c r="B54" s="15" t="s">
        <v>23</v>
      </c>
      <c r="C54" s="11">
        <v>21</v>
      </c>
      <c r="D54" s="34"/>
    </row>
    <row r="55" spans="2:4" x14ac:dyDescent="0.25">
      <c r="B55" s="15" t="s">
        <v>25</v>
      </c>
      <c r="C55" s="11">
        <v>1</v>
      </c>
      <c r="D55" s="34"/>
    </row>
    <row r="56" spans="2:4" ht="13.8" thickBot="1" x14ac:dyDescent="0.3">
      <c r="B56" s="15" t="s">
        <v>29</v>
      </c>
      <c r="C56" s="11">
        <v>1</v>
      </c>
      <c r="D56" s="35"/>
    </row>
    <row r="57" spans="2:4" ht="13.8" thickBot="1" x14ac:dyDescent="0.3">
      <c r="B57" s="1" t="s">
        <v>8</v>
      </c>
      <c r="C57" s="2">
        <v>18</v>
      </c>
      <c r="D57" s="3">
        <f>(C58+C60)/C57</f>
        <v>1</v>
      </c>
    </row>
    <row r="58" spans="2:4" x14ac:dyDescent="0.25">
      <c r="B58" s="16" t="s">
        <v>79</v>
      </c>
      <c r="C58" s="13">
        <v>15</v>
      </c>
      <c r="D58" s="33"/>
    </row>
    <row r="59" spans="2:4" x14ac:dyDescent="0.25">
      <c r="B59" s="14" t="s">
        <v>22</v>
      </c>
      <c r="C59" s="10">
        <v>3</v>
      </c>
      <c r="D59" s="34"/>
    </row>
    <row r="60" spans="2:4" ht="13.8" thickBot="1" x14ac:dyDescent="0.3">
      <c r="B60" s="15" t="s">
        <v>25</v>
      </c>
      <c r="C60" s="11">
        <v>3</v>
      </c>
      <c r="D60" s="35"/>
    </row>
    <row r="61" spans="2:4" ht="13.8" thickBot="1" x14ac:dyDescent="0.3">
      <c r="B61" s="1" t="s">
        <v>10</v>
      </c>
      <c r="C61" s="2">
        <v>31</v>
      </c>
      <c r="D61" s="3">
        <f>(C62+C64)/C61</f>
        <v>1</v>
      </c>
    </row>
    <row r="62" spans="2:4" x14ac:dyDescent="0.25">
      <c r="B62" s="16" t="s">
        <v>79</v>
      </c>
      <c r="C62" s="13">
        <v>28</v>
      </c>
      <c r="D62" s="33"/>
    </row>
    <row r="63" spans="2:4" x14ac:dyDescent="0.25">
      <c r="B63" s="14" t="s">
        <v>22</v>
      </c>
      <c r="C63" s="10">
        <v>3</v>
      </c>
      <c r="D63" s="34"/>
    </row>
    <row r="64" spans="2:4" ht="13.8" thickBot="1" x14ac:dyDescent="0.3">
      <c r="B64" s="15" t="s">
        <v>23</v>
      </c>
      <c r="C64" s="11">
        <v>3</v>
      </c>
      <c r="D64" s="35"/>
    </row>
    <row r="65" spans="2:4" ht="13.8" thickBot="1" x14ac:dyDescent="0.3">
      <c r="B65" s="1" t="s">
        <v>32</v>
      </c>
      <c r="C65" s="2">
        <v>9</v>
      </c>
      <c r="D65" s="3">
        <f>(0+C67+C69)/C65</f>
        <v>1</v>
      </c>
    </row>
    <row r="66" spans="2:4" x14ac:dyDescent="0.25">
      <c r="B66" s="14" t="s">
        <v>36</v>
      </c>
      <c r="C66" s="10">
        <v>2</v>
      </c>
      <c r="D66" s="33"/>
    </row>
    <row r="67" spans="2:4" x14ac:dyDescent="0.25">
      <c r="B67" s="15" t="s">
        <v>23</v>
      </c>
      <c r="C67" s="11">
        <v>2</v>
      </c>
      <c r="D67" s="34"/>
    </row>
    <row r="68" spans="2:4" x14ac:dyDescent="0.25">
      <c r="B68" s="14" t="s">
        <v>22</v>
      </c>
      <c r="C68" s="10">
        <v>7</v>
      </c>
      <c r="D68" s="34"/>
    </row>
    <row r="69" spans="2:4" ht="13.8" thickBot="1" x14ac:dyDescent="0.3">
      <c r="B69" s="15" t="s">
        <v>23</v>
      </c>
      <c r="C69" s="11">
        <v>7</v>
      </c>
      <c r="D69" s="35"/>
    </row>
    <row r="70" spans="2:4" ht="13.8" thickBot="1" x14ac:dyDescent="0.3">
      <c r="B70" s="1" t="s">
        <v>13</v>
      </c>
      <c r="C70" s="2">
        <v>493</v>
      </c>
      <c r="D70" s="3">
        <f>(C71+C73+C74+C79+C78+C80+C81-C76)/C70</f>
        <v>0.97768762677484788</v>
      </c>
    </row>
    <row r="71" spans="2:4" x14ac:dyDescent="0.25">
      <c r="B71" s="16" t="s">
        <v>79</v>
      </c>
      <c r="C71" s="13">
        <v>342</v>
      </c>
      <c r="D71" s="33"/>
    </row>
    <row r="72" spans="2:4" x14ac:dyDescent="0.25">
      <c r="B72" s="14" t="s">
        <v>36</v>
      </c>
      <c r="C72" s="10">
        <v>5</v>
      </c>
      <c r="D72" s="34"/>
    </row>
    <row r="73" spans="2:4" x14ac:dyDescent="0.25">
      <c r="B73" s="15" t="s">
        <v>23</v>
      </c>
      <c r="C73" s="11">
        <v>3</v>
      </c>
      <c r="D73" s="34"/>
    </row>
    <row r="74" spans="2:4" x14ac:dyDescent="0.25">
      <c r="B74" s="15" t="s">
        <v>29</v>
      </c>
      <c r="C74" s="11">
        <v>2</v>
      </c>
      <c r="D74" s="34"/>
    </row>
    <row r="75" spans="2:4" x14ac:dyDescent="0.25">
      <c r="B75" s="22" t="s">
        <v>22</v>
      </c>
      <c r="C75" s="10">
        <v>146</v>
      </c>
      <c r="D75" s="34"/>
    </row>
    <row r="76" spans="2:4" x14ac:dyDescent="0.25">
      <c r="B76" s="15" t="s">
        <v>28</v>
      </c>
      <c r="C76" s="11">
        <v>2</v>
      </c>
      <c r="D76" s="34"/>
    </row>
    <row r="77" spans="2:4" x14ac:dyDescent="0.25">
      <c r="B77" s="15" t="s">
        <v>26</v>
      </c>
      <c r="C77" s="11">
        <v>7</v>
      </c>
      <c r="D77" s="34"/>
    </row>
    <row r="78" spans="2:4" x14ac:dyDescent="0.25">
      <c r="B78" s="15" t="s">
        <v>24</v>
      </c>
      <c r="C78" s="11">
        <v>10</v>
      </c>
      <c r="D78" s="34"/>
    </row>
    <row r="79" spans="2:4" x14ac:dyDescent="0.25">
      <c r="B79" s="15" t="s">
        <v>23</v>
      </c>
      <c r="C79" s="11">
        <v>93</v>
      </c>
      <c r="D79" s="34"/>
    </row>
    <row r="80" spans="2:4" x14ac:dyDescent="0.25">
      <c r="B80" s="15" t="s">
        <v>25</v>
      </c>
      <c r="C80" s="11">
        <v>32</v>
      </c>
      <c r="D80" s="34"/>
    </row>
    <row r="81" spans="2:5" ht="13.8" thickBot="1" x14ac:dyDescent="0.3">
      <c r="B81" s="15" t="s">
        <v>29</v>
      </c>
      <c r="C81" s="11">
        <v>2</v>
      </c>
      <c r="D81" s="35"/>
    </row>
    <row r="82" spans="2:5" ht="13.8" thickBot="1" x14ac:dyDescent="0.3">
      <c r="B82" s="1" t="s">
        <v>21</v>
      </c>
      <c r="C82" s="2">
        <v>17</v>
      </c>
      <c r="D82" s="3">
        <f>(C83+C85+C86)/C82</f>
        <v>1</v>
      </c>
    </row>
    <row r="83" spans="2:5" x14ac:dyDescent="0.25">
      <c r="B83" s="16" t="s">
        <v>79</v>
      </c>
      <c r="C83" s="13">
        <v>5</v>
      </c>
      <c r="D83" s="33"/>
    </row>
    <row r="84" spans="2:5" x14ac:dyDescent="0.25">
      <c r="B84" s="14" t="s">
        <v>22</v>
      </c>
      <c r="C84" s="10">
        <v>12</v>
      </c>
      <c r="D84" s="34"/>
    </row>
    <row r="85" spans="2:5" x14ac:dyDescent="0.25">
      <c r="B85" s="15" t="s">
        <v>23</v>
      </c>
      <c r="C85" s="11">
        <v>5</v>
      </c>
      <c r="D85" s="34"/>
    </row>
    <row r="86" spans="2:5" ht="13.8" thickBot="1" x14ac:dyDescent="0.3">
      <c r="B86" s="15" t="s">
        <v>25</v>
      </c>
      <c r="C86" s="11">
        <v>7</v>
      </c>
      <c r="D86" s="35"/>
    </row>
    <row r="87" spans="2:5" ht="13.8" thickBot="1" x14ac:dyDescent="0.3">
      <c r="B87" s="7" t="s">
        <v>84</v>
      </c>
      <c r="C87" s="12">
        <f>C82+C70+C65+C61+C57+C48+C38+C32+C19+C12+C8</f>
        <v>3825</v>
      </c>
      <c r="D87" s="29">
        <f>(C88++C11+C16+C17+C18+C22+C23+C24+C28+C29+C30+C31+C35+C36+C37+C41+C44+C45+C46+C47+C51+C54+C55+C56+C60+C64+C67+C69+C73+C74+C78+C79+C80+C81+C85+C86-C76-C26)/C87</f>
        <v>0.89307189542483656</v>
      </c>
    </row>
    <row r="88" spans="2:5" ht="13.8" thickBot="1" x14ac:dyDescent="0.3">
      <c r="B88" s="8" t="s">
        <v>85</v>
      </c>
      <c r="C88" s="8">
        <f>C9+C13+C20+C33+C39+C49+C58+C62+C71+C83</f>
        <v>2538</v>
      </c>
      <c r="D88" s="31"/>
    </row>
    <row r="89" spans="2:5" x14ac:dyDescent="0.25">
      <c r="B89" s="32" t="s">
        <v>86</v>
      </c>
      <c r="C89" s="32"/>
      <c r="D89" s="32"/>
      <c r="E89" s="32"/>
    </row>
  </sheetData>
  <mergeCells count="16">
    <mergeCell ref="B6:B7"/>
    <mergeCell ref="C6:C7"/>
    <mergeCell ref="D6:D7"/>
    <mergeCell ref="D87:D88"/>
    <mergeCell ref="B89:E89"/>
    <mergeCell ref="D9:D11"/>
    <mergeCell ref="D13:D18"/>
    <mergeCell ref="D66:D69"/>
    <mergeCell ref="D71:D81"/>
    <mergeCell ref="D83:D86"/>
    <mergeCell ref="D20:D31"/>
    <mergeCell ref="D33:D37"/>
    <mergeCell ref="D39:D47"/>
    <mergeCell ref="D49:D56"/>
    <mergeCell ref="D58:D60"/>
    <mergeCell ref="D62:D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7"/>
  <sheetViews>
    <sheetView topLeftCell="A458" workbookViewId="0">
      <selection activeCell="B6" sqref="B6:E487"/>
    </sheetView>
  </sheetViews>
  <sheetFormatPr baseColWidth="10" defaultRowHeight="13.2" x14ac:dyDescent="0.25"/>
  <cols>
    <col min="1" max="1" width="11.5546875" style="4"/>
    <col min="2" max="2" width="38.5546875" style="4" bestFit="1" customWidth="1"/>
    <col min="3" max="3" width="21.44140625" style="4" bestFit="1" customWidth="1"/>
    <col min="4" max="4" width="20.77734375" style="5" customWidth="1"/>
    <col min="5" max="16384" width="11.5546875" style="4"/>
  </cols>
  <sheetData>
    <row r="1" spans="1:4" ht="13.8" x14ac:dyDescent="0.25">
      <c r="A1" s="6" t="s">
        <v>82</v>
      </c>
    </row>
    <row r="2" spans="1:4" ht="13.8" x14ac:dyDescent="0.25">
      <c r="A2" s="6" t="s">
        <v>95</v>
      </c>
    </row>
    <row r="3" spans="1:4" ht="13.8" x14ac:dyDescent="0.25">
      <c r="A3" s="6" t="s">
        <v>83</v>
      </c>
    </row>
    <row r="5" spans="1:4" ht="13.8" thickBot="1" x14ac:dyDescent="0.3"/>
    <row r="6" spans="1:4" x14ac:dyDescent="0.25">
      <c r="B6" s="25" t="s">
        <v>95</v>
      </c>
      <c r="C6" s="27" t="s">
        <v>80</v>
      </c>
      <c r="D6" s="29" t="s">
        <v>81</v>
      </c>
    </row>
    <row r="7" spans="1:4" ht="13.8" thickBot="1" x14ac:dyDescent="0.3">
      <c r="B7" s="26"/>
      <c r="C7" s="28"/>
      <c r="D7" s="30"/>
    </row>
    <row r="8" spans="1:4" ht="13.8" thickBot="1" x14ac:dyDescent="0.3">
      <c r="B8" s="1" t="s">
        <v>4</v>
      </c>
      <c r="C8" s="2">
        <v>295</v>
      </c>
      <c r="D8" s="3">
        <f>(C9+C11+C12+C13+C17+C18+C19+C20-C15)/C8</f>
        <v>0.94237288135593222</v>
      </c>
    </row>
    <row r="9" spans="1:4" x14ac:dyDescent="0.25">
      <c r="B9" s="16" t="s">
        <v>79</v>
      </c>
      <c r="C9" s="13">
        <v>126</v>
      </c>
      <c r="D9" s="33"/>
    </row>
    <row r="10" spans="1:4" x14ac:dyDescent="0.25">
      <c r="B10" s="14" t="s">
        <v>36</v>
      </c>
      <c r="C10" s="10">
        <v>18</v>
      </c>
      <c r="D10" s="34"/>
    </row>
    <row r="11" spans="1:4" x14ac:dyDescent="0.25">
      <c r="B11" s="15" t="s">
        <v>24</v>
      </c>
      <c r="C11" s="11">
        <v>4</v>
      </c>
      <c r="D11" s="34"/>
    </row>
    <row r="12" spans="1:4" x14ac:dyDescent="0.25">
      <c r="B12" s="15" t="s">
        <v>23</v>
      </c>
      <c r="C12" s="11">
        <v>8</v>
      </c>
      <c r="D12" s="34"/>
    </row>
    <row r="13" spans="1:4" x14ac:dyDescent="0.25">
      <c r="B13" s="15" t="s">
        <v>29</v>
      </c>
      <c r="C13" s="11">
        <v>6</v>
      </c>
      <c r="D13" s="34"/>
    </row>
    <row r="14" spans="1:4" x14ac:dyDescent="0.25">
      <c r="B14" s="14" t="s">
        <v>22</v>
      </c>
      <c r="C14" s="10">
        <v>151</v>
      </c>
      <c r="D14" s="34"/>
    </row>
    <row r="15" spans="1:4" x14ac:dyDescent="0.25">
      <c r="B15" s="15" t="s">
        <v>28</v>
      </c>
      <c r="C15" s="11">
        <v>1</v>
      </c>
      <c r="D15" s="34"/>
    </row>
    <row r="16" spans="1:4" x14ac:dyDescent="0.25">
      <c r="B16" s="15" t="s">
        <v>26</v>
      </c>
      <c r="C16" s="11">
        <v>15</v>
      </c>
      <c r="D16" s="34"/>
    </row>
    <row r="17" spans="2:4" x14ac:dyDescent="0.25">
      <c r="B17" s="15" t="s">
        <v>24</v>
      </c>
      <c r="C17" s="11">
        <v>54</v>
      </c>
      <c r="D17" s="34"/>
    </row>
    <row r="18" spans="2:4" x14ac:dyDescent="0.25">
      <c r="B18" s="15" t="s">
        <v>23</v>
      </c>
      <c r="C18" s="11">
        <v>27</v>
      </c>
      <c r="D18" s="34"/>
    </row>
    <row r="19" spans="2:4" x14ac:dyDescent="0.25">
      <c r="B19" s="15" t="s">
        <v>25</v>
      </c>
      <c r="C19" s="11">
        <v>17</v>
      </c>
      <c r="D19" s="34"/>
    </row>
    <row r="20" spans="2:4" ht="13.8" thickBot="1" x14ac:dyDescent="0.3">
      <c r="B20" s="15" t="s">
        <v>29</v>
      </c>
      <c r="C20" s="11">
        <v>37</v>
      </c>
      <c r="D20" s="35"/>
    </row>
    <row r="21" spans="2:4" ht="13.8" thickBot="1" x14ac:dyDescent="0.3">
      <c r="B21" s="1" t="s">
        <v>40</v>
      </c>
      <c r="C21" s="2">
        <v>108</v>
      </c>
      <c r="D21" s="3">
        <f>(C22+C24+C25+C26+C30+C31+C32+C33-C28)/C21</f>
        <v>0.89814814814814814</v>
      </c>
    </row>
    <row r="22" spans="2:4" x14ac:dyDescent="0.25">
      <c r="B22" s="16" t="s">
        <v>79</v>
      </c>
      <c r="C22" s="13">
        <v>55</v>
      </c>
      <c r="D22" s="33"/>
    </row>
    <row r="23" spans="2:4" x14ac:dyDescent="0.25">
      <c r="B23" s="14" t="s">
        <v>36</v>
      </c>
      <c r="C23" s="10">
        <v>9</v>
      </c>
      <c r="D23" s="34"/>
    </row>
    <row r="24" spans="2:4" x14ac:dyDescent="0.25">
      <c r="B24" s="15" t="s">
        <v>24</v>
      </c>
      <c r="C24" s="11">
        <v>3</v>
      </c>
      <c r="D24" s="34"/>
    </row>
    <row r="25" spans="2:4" x14ac:dyDescent="0.25">
      <c r="B25" s="15" t="s">
        <v>23</v>
      </c>
      <c r="C25" s="11">
        <v>5</v>
      </c>
      <c r="D25" s="34"/>
    </row>
    <row r="26" spans="2:4" x14ac:dyDescent="0.25">
      <c r="B26" s="15" t="s">
        <v>29</v>
      </c>
      <c r="C26" s="11">
        <v>1</v>
      </c>
      <c r="D26" s="34"/>
    </row>
    <row r="27" spans="2:4" x14ac:dyDescent="0.25">
      <c r="B27" s="14" t="s">
        <v>22</v>
      </c>
      <c r="C27" s="10">
        <v>44</v>
      </c>
      <c r="D27" s="34"/>
    </row>
    <row r="28" spans="2:4" x14ac:dyDescent="0.25">
      <c r="B28" s="15" t="s">
        <v>28</v>
      </c>
      <c r="C28" s="11">
        <v>3</v>
      </c>
      <c r="D28" s="34"/>
    </row>
    <row r="29" spans="2:4" x14ac:dyDescent="0.25">
      <c r="B29" s="15" t="s">
        <v>26</v>
      </c>
      <c r="C29" s="11">
        <v>5</v>
      </c>
      <c r="D29" s="34"/>
    </row>
    <row r="30" spans="2:4" x14ac:dyDescent="0.25">
      <c r="B30" s="15" t="s">
        <v>24</v>
      </c>
      <c r="C30" s="11">
        <v>17</v>
      </c>
      <c r="D30" s="34"/>
    </row>
    <row r="31" spans="2:4" x14ac:dyDescent="0.25">
      <c r="B31" s="15" t="s">
        <v>23</v>
      </c>
      <c r="C31" s="11">
        <v>8</v>
      </c>
      <c r="D31" s="34"/>
    </row>
    <row r="32" spans="2:4" x14ac:dyDescent="0.25">
      <c r="B32" s="15" t="s">
        <v>25</v>
      </c>
      <c r="C32" s="11">
        <v>6</v>
      </c>
      <c r="D32" s="34"/>
    </row>
    <row r="33" spans="2:4" ht="13.8" thickBot="1" x14ac:dyDescent="0.3">
      <c r="B33" s="15" t="s">
        <v>29</v>
      </c>
      <c r="C33" s="11">
        <v>5</v>
      </c>
      <c r="D33" s="35"/>
    </row>
    <row r="34" spans="2:4" ht="13.8" thickBot="1" x14ac:dyDescent="0.3">
      <c r="B34" s="1" t="s">
        <v>9</v>
      </c>
      <c r="C34" s="2">
        <v>231</v>
      </c>
      <c r="D34" s="3">
        <f>(C35+C38+C39+C40+C44+C45+C46+C47-C42)/C34</f>
        <v>0.92207792207792205</v>
      </c>
    </row>
    <row r="35" spans="2:4" x14ac:dyDescent="0.25">
      <c r="B35" s="16" t="s">
        <v>79</v>
      </c>
      <c r="C35" s="13">
        <v>47</v>
      </c>
      <c r="D35" s="33"/>
    </row>
    <row r="36" spans="2:4" x14ac:dyDescent="0.25">
      <c r="B36" s="14" t="s">
        <v>36</v>
      </c>
      <c r="C36" s="10">
        <v>46</v>
      </c>
      <c r="D36" s="34"/>
    </row>
    <row r="37" spans="2:4" x14ac:dyDescent="0.25">
      <c r="B37" s="15" t="s">
        <v>26</v>
      </c>
      <c r="C37" s="11">
        <v>3</v>
      </c>
      <c r="D37" s="34"/>
    </row>
    <row r="38" spans="2:4" x14ac:dyDescent="0.25">
      <c r="B38" s="15" t="s">
        <v>24</v>
      </c>
      <c r="C38" s="11">
        <v>12</v>
      </c>
      <c r="D38" s="34"/>
    </row>
    <row r="39" spans="2:4" x14ac:dyDescent="0.25">
      <c r="B39" s="15" t="s">
        <v>25</v>
      </c>
      <c r="C39" s="11">
        <v>2</v>
      </c>
      <c r="D39" s="34"/>
    </row>
    <row r="40" spans="2:4" x14ac:dyDescent="0.25">
      <c r="B40" s="15" t="s">
        <v>29</v>
      </c>
      <c r="C40" s="11">
        <v>29</v>
      </c>
      <c r="D40" s="34"/>
    </row>
    <row r="41" spans="2:4" x14ac:dyDescent="0.25">
      <c r="B41" s="14" t="s">
        <v>22</v>
      </c>
      <c r="C41" s="10">
        <v>138</v>
      </c>
      <c r="D41" s="34"/>
    </row>
    <row r="42" spans="2:4" x14ac:dyDescent="0.25">
      <c r="B42" s="15" t="s">
        <v>28</v>
      </c>
      <c r="C42" s="11">
        <v>4</v>
      </c>
      <c r="D42" s="34"/>
    </row>
    <row r="43" spans="2:4" x14ac:dyDescent="0.25">
      <c r="B43" s="15" t="s">
        <v>26</v>
      </c>
      <c r="C43" s="11">
        <v>7</v>
      </c>
      <c r="D43" s="34"/>
    </row>
    <row r="44" spans="2:4" x14ac:dyDescent="0.25">
      <c r="B44" s="15" t="s">
        <v>24</v>
      </c>
      <c r="C44" s="11">
        <v>49</v>
      </c>
      <c r="D44" s="34"/>
    </row>
    <row r="45" spans="2:4" x14ac:dyDescent="0.25">
      <c r="B45" s="15" t="s">
        <v>23</v>
      </c>
      <c r="C45" s="11">
        <v>44</v>
      </c>
      <c r="D45" s="34"/>
    </row>
    <row r="46" spans="2:4" x14ac:dyDescent="0.25">
      <c r="B46" s="15" t="s">
        <v>25</v>
      </c>
      <c r="C46" s="11">
        <v>18</v>
      </c>
      <c r="D46" s="34"/>
    </row>
    <row r="47" spans="2:4" ht="13.8" thickBot="1" x14ac:dyDescent="0.3">
      <c r="B47" s="15" t="s">
        <v>29</v>
      </c>
      <c r="C47" s="11">
        <v>16</v>
      </c>
      <c r="D47" s="35"/>
    </row>
    <row r="48" spans="2:4" ht="13.8" thickBot="1" x14ac:dyDescent="0.3">
      <c r="B48" s="1" t="s">
        <v>47</v>
      </c>
      <c r="C48" s="2">
        <v>17</v>
      </c>
      <c r="D48" s="3">
        <f>(C49+C51+C52+C53+C54)/C48</f>
        <v>1</v>
      </c>
    </row>
    <row r="49" spans="2:4" x14ac:dyDescent="0.25">
      <c r="B49" s="16" t="s">
        <v>79</v>
      </c>
      <c r="C49" s="13">
        <v>4</v>
      </c>
      <c r="D49" s="33"/>
    </row>
    <row r="50" spans="2:4" x14ac:dyDescent="0.25">
      <c r="B50" s="14" t="s">
        <v>22</v>
      </c>
      <c r="C50" s="10">
        <v>13</v>
      </c>
      <c r="D50" s="34"/>
    </row>
    <row r="51" spans="2:4" x14ac:dyDescent="0.25">
      <c r="B51" s="15" t="s">
        <v>24</v>
      </c>
      <c r="C51" s="11">
        <v>7</v>
      </c>
      <c r="D51" s="34"/>
    </row>
    <row r="52" spans="2:4" x14ac:dyDescent="0.25">
      <c r="B52" s="15" t="s">
        <v>23</v>
      </c>
      <c r="C52" s="11">
        <v>3</v>
      </c>
      <c r="D52" s="34"/>
    </row>
    <row r="53" spans="2:4" x14ac:dyDescent="0.25">
      <c r="B53" s="15" t="s">
        <v>25</v>
      </c>
      <c r="C53" s="11">
        <v>1</v>
      </c>
      <c r="D53" s="34"/>
    </row>
    <row r="54" spans="2:4" ht="13.8" thickBot="1" x14ac:dyDescent="0.3">
      <c r="B54" s="15" t="s">
        <v>29</v>
      </c>
      <c r="C54" s="11">
        <v>2</v>
      </c>
      <c r="D54" s="35"/>
    </row>
    <row r="55" spans="2:4" ht="13.8" thickBot="1" x14ac:dyDescent="0.3">
      <c r="B55" s="1" t="s">
        <v>27</v>
      </c>
      <c r="C55" s="2">
        <v>242</v>
      </c>
      <c r="D55" s="3">
        <f>(C56+C59+C60+C61+C65+C66+C67+C68-C58-C63)/C55</f>
        <v>0.84710743801652888</v>
      </c>
    </row>
    <row r="56" spans="2:4" x14ac:dyDescent="0.25">
      <c r="B56" s="16" t="s">
        <v>79</v>
      </c>
      <c r="C56" s="13">
        <v>103</v>
      </c>
      <c r="D56" s="33"/>
    </row>
    <row r="57" spans="2:4" x14ac:dyDescent="0.25">
      <c r="B57" s="14" t="s">
        <v>36</v>
      </c>
      <c r="C57" s="10">
        <v>18</v>
      </c>
      <c r="D57" s="34"/>
    </row>
    <row r="58" spans="2:4" x14ac:dyDescent="0.25">
      <c r="B58" s="15" t="s">
        <v>28</v>
      </c>
      <c r="C58" s="11">
        <v>4</v>
      </c>
      <c r="D58" s="34"/>
    </row>
    <row r="59" spans="2:4" x14ac:dyDescent="0.25">
      <c r="B59" s="15" t="s">
        <v>24</v>
      </c>
      <c r="C59" s="11">
        <v>4</v>
      </c>
      <c r="D59" s="34"/>
    </row>
    <row r="60" spans="2:4" x14ac:dyDescent="0.25">
      <c r="B60" s="15" t="s">
        <v>25</v>
      </c>
      <c r="C60" s="11">
        <v>1</v>
      </c>
      <c r="D60" s="34"/>
    </row>
    <row r="61" spans="2:4" x14ac:dyDescent="0.25">
      <c r="B61" s="15" t="s">
        <v>29</v>
      </c>
      <c r="C61" s="11">
        <v>9</v>
      </c>
      <c r="D61" s="34"/>
    </row>
    <row r="62" spans="2:4" x14ac:dyDescent="0.25">
      <c r="B62" s="14" t="s">
        <v>22</v>
      </c>
      <c r="C62" s="10">
        <v>121</v>
      </c>
      <c r="D62" s="34"/>
    </row>
    <row r="63" spans="2:4" x14ac:dyDescent="0.25">
      <c r="B63" s="15" t="s">
        <v>28</v>
      </c>
      <c r="C63" s="11">
        <v>6</v>
      </c>
      <c r="D63" s="34"/>
    </row>
    <row r="64" spans="2:4" x14ac:dyDescent="0.25">
      <c r="B64" s="15" t="s">
        <v>26</v>
      </c>
      <c r="C64" s="11">
        <v>17</v>
      </c>
      <c r="D64" s="34"/>
    </row>
    <row r="65" spans="2:4" x14ac:dyDescent="0.25">
      <c r="B65" s="15" t="s">
        <v>24</v>
      </c>
      <c r="C65" s="11">
        <v>42</v>
      </c>
      <c r="D65" s="34"/>
    </row>
    <row r="66" spans="2:4" x14ac:dyDescent="0.25">
      <c r="B66" s="15" t="s">
        <v>23</v>
      </c>
      <c r="C66" s="11">
        <v>21</v>
      </c>
      <c r="D66" s="34"/>
    </row>
    <row r="67" spans="2:4" x14ac:dyDescent="0.25">
      <c r="B67" s="15" t="s">
        <v>25</v>
      </c>
      <c r="C67" s="11">
        <v>26</v>
      </c>
      <c r="D67" s="34"/>
    </row>
    <row r="68" spans="2:4" ht="13.8" thickBot="1" x14ac:dyDescent="0.3">
      <c r="B68" s="15" t="s">
        <v>29</v>
      </c>
      <c r="C68" s="11">
        <v>9</v>
      </c>
      <c r="D68" s="35"/>
    </row>
    <row r="69" spans="2:4" ht="13.8" thickBot="1" x14ac:dyDescent="0.3">
      <c r="B69" s="1" t="s">
        <v>18</v>
      </c>
      <c r="C69" s="2">
        <v>945</v>
      </c>
      <c r="D69" s="3">
        <f>(C70+C73+C74+C75+C76+C80+C81+C82+C83-C78)/C69</f>
        <v>0.95873015873015877</v>
      </c>
    </row>
    <row r="70" spans="2:4" x14ac:dyDescent="0.25">
      <c r="B70" s="16" t="s">
        <v>79</v>
      </c>
      <c r="C70" s="13">
        <v>489</v>
      </c>
      <c r="D70" s="33"/>
    </row>
    <row r="71" spans="2:4" x14ac:dyDescent="0.25">
      <c r="B71" s="14" t="s">
        <v>36</v>
      </c>
      <c r="C71" s="10">
        <v>39</v>
      </c>
      <c r="D71" s="34"/>
    </row>
    <row r="72" spans="2:4" x14ac:dyDescent="0.25">
      <c r="B72" s="15" t="s">
        <v>26</v>
      </c>
      <c r="C72" s="11">
        <v>2</v>
      </c>
      <c r="D72" s="34"/>
    </row>
    <row r="73" spans="2:4" x14ac:dyDescent="0.25">
      <c r="B73" s="15" t="s">
        <v>24</v>
      </c>
      <c r="C73" s="11">
        <v>2</v>
      </c>
      <c r="D73" s="34"/>
    </row>
    <row r="74" spans="2:4" x14ac:dyDescent="0.25">
      <c r="B74" s="15" t="s">
        <v>23</v>
      </c>
      <c r="C74" s="11">
        <v>18</v>
      </c>
      <c r="D74" s="34"/>
    </row>
    <row r="75" spans="2:4" x14ac:dyDescent="0.25">
      <c r="B75" s="15" t="s">
        <v>25</v>
      </c>
      <c r="C75" s="11">
        <v>4</v>
      </c>
      <c r="D75" s="34"/>
    </row>
    <row r="76" spans="2:4" x14ac:dyDescent="0.25">
      <c r="B76" s="15" t="s">
        <v>29</v>
      </c>
      <c r="C76" s="11">
        <v>13</v>
      </c>
      <c r="D76" s="34"/>
    </row>
    <row r="77" spans="2:4" x14ac:dyDescent="0.25">
      <c r="B77" s="14" t="s">
        <v>22</v>
      </c>
      <c r="C77" s="10">
        <v>417</v>
      </c>
      <c r="D77" s="34"/>
    </row>
    <row r="78" spans="2:4" x14ac:dyDescent="0.25">
      <c r="B78" s="15" t="s">
        <v>28</v>
      </c>
      <c r="C78" s="11">
        <v>1</v>
      </c>
      <c r="D78" s="34"/>
    </row>
    <row r="79" spans="2:4" x14ac:dyDescent="0.25">
      <c r="B79" s="15" t="s">
        <v>26</v>
      </c>
      <c r="C79" s="11">
        <v>35</v>
      </c>
      <c r="D79" s="34"/>
    </row>
    <row r="80" spans="2:4" x14ac:dyDescent="0.25">
      <c r="B80" s="15" t="s">
        <v>24</v>
      </c>
      <c r="C80" s="11">
        <v>141</v>
      </c>
      <c r="D80" s="34"/>
    </row>
    <row r="81" spans="2:4" x14ac:dyDescent="0.25">
      <c r="B81" s="15" t="s">
        <v>23</v>
      </c>
      <c r="C81" s="11">
        <v>146</v>
      </c>
      <c r="D81" s="34"/>
    </row>
    <row r="82" spans="2:4" x14ac:dyDescent="0.25">
      <c r="B82" s="15" t="s">
        <v>25</v>
      </c>
      <c r="C82" s="11">
        <v>56</v>
      </c>
      <c r="D82" s="34"/>
    </row>
    <row r="83" spans="2:4" ht="13.8" thickBot="1" x14ac:dyDescent="0.3">
      <c r="B83" s="15" t="s">
        <v>29</v>
      </c>
      <c r="C83" s="11">
        <v>38</v>
      </c>
      <c r="D83" s="35"/>
    </row>
    <row r="84" spans="2:4" ht="13.8" thickBot="1" x14ac:dyDescent="0.3">
      <c r="B84" s="1" t="s">
        <v>12</v>
      </c>
      <c r="C84" s="2">
        <v>8233</v>
      </c>
      <c r="D84" s="3">
        <f>(C85+C89+C90+C91+C92+C96+C97+C98+C99-C87-C94)/C84</f>
        <v>0.92736548038382116</v>
      </c>
    </row>
    <row r="85" spans="2:4" x14ac:dyDescent="0.25">
      <c r="B85" s="16" t="s">
        <v>79</v>
      </c>
      <c r="C85" s="13">
        <v>4803</v>
      </c>
      <c r="D85" s="33"/>
    </row>
    <row r="86" spans="2:4" x14ac:dyDescent="0.25">
      <c r="B86" s="14" t="s">
        <v>36</v>
      </c>
      <c r="C86" s="10">
        <v>313</v>
      </c>
      <c r="D86" s="34"/>
    </row>
    <row r="87" spans="2:4" x14ac:dyDescent="0.25">
      <c r="B87" s="15" t="s">
        <v>28</v>
      </c>
      <c r="C87" s="11">
        <v>10</v>
      </c>
      <c r="D87" s="34"/>
    </row>
    <row r="88" spans="2:4" x14ac:dyDescent="0.25">
      <c r="B88" s="15" t="s">
        <v>26</v>
      </c>
      <c r="C88" s="11">
        <v>20</v>
      </c>
      <c r="D88" s="34"/>
    </row>
    <row r="89" spans="2:4" x14ac:dyDescent="0.25">
      <c r="B89" s="15" t="s">
        <v>24</v>
      </c>
      <c r="C89" s="11">
        <v>54</v>
      </c>
      <c r="D89" s="34"/>
    </row>
    <row r="90" spans="2:4" x14ac:dyDescent="0.25">
      <c r="B90" s="15" t="s">
        <v>23</v>
      </c>
      <c r="C90" s="11">
        <v>78</v>
      </c>
      <c r="D90" s="34"/>
    </row>
    <row r="91" spans="2:4" x14ac:dyDescent="0.25">
      <c r="B91" s="15" t="s">
        <v>25</v>
      </c>
      <c r="C91" s="11">
        <v>24</v>
      </c>
      <c r="D91" s="34"/>
    </row>
    <row r="92" spans="2:4" x14ac:dyDescent="0.25">
      <c r="B92" s="15" t="s">
        <v>29</v>
      </c>
      <c r="C92" s="11">
        <v>127</v>
      </c>
      <c r="D92" s="34"/>
    </row>
    <row r="93" spans="2:4" x14ac:dyDescent="0.25">
      <c r="B93" s="14" t="s">
        <v>22</v>
      </c>
      <c r="C93" s="10">
        <v>3117</v>
      </c>
      <c r="D93" s="34"/>
    </row>
    <row r="94" spans="2:4" x14ac:dyDescent="0.25">
      <c r="B94" s="15" t="s">
        <v>28</v>
      </c>
      <c r="C94" s="11">
        <v>74</v>
      </c>
      <c r="D94" s="34"/>
    </row>
    <row r="95" spans="2:4" x14ac:dyDescent="0.25">
      <c r="B95" s="15" t="s">
        <v>26</v>
      </c>
      <c r="C95" s="11">
        <v>410</v>
      </c>
      <c r="D95" s="34"/>
    </row>
    <row r="96" spans="2:4" x14ac:dyDescent="0.25">
      <c r="B96" s="15" t="s">
        <v>24</v>
      </c>
      <c r="C96" s="11">
        <v>857</v>
      </c>
      <c r="D96" s="34"/>
    </row>
    <row r="97" spans="2:4" x14ac:dyDescent="0.25">
      <c r="B97" s="15" t="s">
        <v>23</v>
      </c>
      <c r="C97" s="11">
        <v>723</v>
      </c>
      <c r="D97" s="34"/>
    </row>
    <row r="98" spans="2:4" x14ac:dyDescent="0.25">
      <c r="B98" s="15" t="s">
        <v>25</v>
      </c>
      <c r="C98" s="11">
        <v>577</v>
      </c>
      <c r="D98" s="34"/>
    </row>
    <row r="99" spans="2:4" ht="13.8" thickBot="1" x14ac:dyDescent="0.3">
      <c r="B99" s="15" t="s">
        <v>29</v>
      </c>
      <c r="C99" s="11">
        <v>476</v>
      </c>
      <c r="D99" s="35"/>
    </row>
    <row r="100" spans="2:4" ht="13.8" thickBot="1" x14ac:dyDescent="0.3">
      <c r="B100" s="1" t="s">
        <v>3</v>
      </c>
      <c r="C100" s="2">
        <v>1018</v>
      </c>
      <c r="D100" s="3">
        <f>(C101+C105+C106+C107+C108+C112+C113+C114+C115-C110-C103)/C100</f>
        <v>0.9263261296660118</v>
      </c>
    </row>
    <row r="101" spans="2:4" x14ac:dyDescent="0.25">
      <c r="B101" s="16" t="s">
        <v>79</v>
      </c>
      <c r="C101" s="13">
        <v>521</v>
      </c>
      <c r="D101" s="33"/>
    </row>
    <row r="102" spans="2:4" x14ac:dyDescent="0.25">
      <c r="B102" s="14" t="s">
        <v>36</v>
      </c>
      <c r="C102" s="10">
        <v>54</v>
      </c>
      <c r="D102" s="34"/>
    </row>
    <row r="103" spans="2:4" x14ac:dyDescent="0.25">
      <c r="B103" s="15" t="s">
        <v>28</v>
      </c>
      <c r="C103" s="11">
        <v>1</v>
      </c>
      <c r="D103" s="34"/>
    </row>
    <row r="104" spans="2:4" x14ac:dyDescent="0.25">
      <c r="B104" s="15" t="s">
        <v>26</v>
      </c>
      <c r="C104" s="11">
        <v>1</v>
      </c>
      <c r="D104" s="34"/>
    </row>
    <row r="105" spans="2:4" x14ac:dyDescent="0.25">
      <c r="B105" s="15" t="s">
        <v>24</v>
      </c>
      <c r="C105" s="11">
        <v>34</v>
      </c>
      <c r="D105" s="34"/>
    </row>
    <row r="106" spans="2:4" x14ac:dyDescent="0.25">
      <c r="B106" s="15" t="s">
        <v>23</v>
      </c>
      <c r="C106" s="11">
        <v>6</v>
      </c>
      <c r="D106" s="34"/>
    </row>
    <row r="107" spans="2:4" x14ac:dyDescent="0.25">
      <c r="B107" s="15" t="s">
        <v>25</v>
      </c>
      <c r="C107" s="11">
        <v>3</v>
      </c>
      <c r="D107" s="34"/>
    </row>
    <row r="108" spans="2:4" x14ac:dyDescent="0.25">
      <c r="B108" s="15" t="s">
        <v>29</v>
      </c>
      <c r="C108" s="11">
        <v>9</v>
      </c>
      <c r="D108" s="34"/>
    </row>
    <row r="109" spans="2:4" x14ac:dyDescent="0.25">
      <c r="B109" s="14" t="s">
        <v>22</v>
      </c>
      <c r="C109" s="10">
        <v>443</v>
      </c>
      <c r="D109" s="34"/>
    </row>
    <row r="110" spans="2:4" x14ac:dyDescent="0.25">
      <c r="B110" s="15" t="s">
        <v>28</v>
      </c>
      <c r="C110" s="11">
        <v>8</v>
      </c>
      <c r="D110" s="34"/>
    </row>
    <row r="111" spans="2:4" x14ac:dyDescent="0.25">
      <c r="B111" s="15" t="s">
        <v>26</v>
      </c>
      <c r="C111" s="11">
        <v>56</v>
      </c>
      <c r="D111" s="34"/>
    </row>
    <row r="112" spans="2:4" x14ac:dyDescent="0.25">
      <c r="B112" s="15" t="s">
        <v>24</v>
      </c>
      <c r="C112" s="11">
        <v>182</v>
      </c>
      <c r="D112" s="34"/>
    </row>
    <row r="113" spans="2:4" x14ac:dyDescent="0.25">
      <c r="B113" s="15" t="s">
        <v>23</v>
      </c>
      <c r="C113" s="11">
        <v>55</v>
      </c>
      <c r="D113" s="34"/>
    </row>
    <row r="114" spans="2:4" x14ac:dyDescent="0.25">
      <c r="B114" s="15" t="s">
        <v>25</v>
      </c>
      <c r="C114" s="11">
        <v>59</v>
      </c>
      <c r="D114" s="34"/>
    </row>
    <row r="115" spans="2:4" ht="13.8" thickBot="1" x14ac:dyDescent="0.3">
      <c r="B115" s="15" t="s">
        <v>29</v>
      </c>
      <c r="C115" s="11">
        <v>83</v>
      </c>
      <c r="D115" s="35"/>
    </row>
    <row r="116" spans="2:4" ht="13.8" thickBot="1" x14ac:dyDescent="0.3">
      <c r="B116" s="1" t="s">
        <v>14</v>
      </c>
      <c r="C116" s="2">
        <v>1582</v>
      </c>
      <c r="D116" s="3">
        <f>(C117+C120+C121+C122+C123+C127+C128+C129+C130-C125)/C116</f>
        <v>0.92035398230088494</v>
      </c>
    </row>
    <row r="117" spans="2:4" x14ac:dyDescent="0.25">
      <c r="B117" s="16" t="s">
        <v>79</v>
      </c>
      <c r="C117" s="13">
        <v>639</v>
      </c>
      <c r="D117" s="33"/>
    </row>
    <row r="118" spans="2:4" x14ac:dyDescent="0.25">
      <c r="B118" s="14" t="s">
        <v>36</v>
      </c>
      <c r="C118" s="10">
        <v>48</v>
      </c>
      <c r="D118" s="34"/>
    </row>
    <row r="119" spans="2:4" x14ac:dyDescent="0.25">
      <c r="B119" s="15" t="s">
        <v>26</v>
      </c>
      <c r="C119" s="11">
        <v>1</v>
      </c>
      <c r="D119" s="34"/>
    </row>
    <row r="120" spans="2:4" x14ac:dyDescent="0.25">
      <c r="B120" s="15" t="s">
        <v>24</v>
      </c>
      <c r="C120" s="11">
        <v>9</v>
      </c>
      <c r="D120" s="34"/>
    </row>
    <row r="121" spans="2:4" x14ac:dyDescent="0.25">
      <c r="B121" s="15" t="s">
        <v>23</v>
      </c>
      <c r="C121" s="11">
        <v>2</v>
      </c>
      <c r="D121" s="34"/>
    </row>
    <row r="122" spans="2:4" x14ac:dyDescent="0.25">
      <c r="B122" s="15" t="s">
        <v>25</v>
      </c>
      <c r="C122" s="11">
        <v>11</v>
      </c>
      <c r="D122" s="34"/>
    </row>
    <row r="123" spans="2:4" x14ac:dyDescent="0.25">
      <c r="B123" s="15" t="s">
        <v>29</v>
      </c>
      <c r="C123" s="11">
        <v>25</v>
      </c>
      <c r="D123" s="34"/>
    </row>
    <row r="124" spans="2:4" x14ac:dyDescent="0.25">
      <c r="B124" s="14" t="s">
        <v>22</v>
      </c>
      <c r="C124" s="10">
        <v>895</v>
      </c>
      <c r="D124" s="34"/>
    </row>
    <row r="125" spans="2:4" x14ac:dyDescent="0.25">
      <c r="B125" s="15" t="s">
        <v>28</v>
      </c>
      <c r="C125" s="11">
        <v>9</v>
      </c>
      <c r="D125" s="34"/>
    </row>
    <row r="126" spans="2:4" x14ac:dyDescent="0.25">
      <c r="B126" s="15" t="s">
        <v>26</v>
      </c>
      <c r="C126" s="11">
        <v>107</v>
      </c>
      <c r="D126" s="34"/>
    </row>
    <row r="127" spans="2:4" x14ac:dyDescent="0.25">
      <c r="B127" s="15" t="s">
        <v>24</v>
      </c>
      <c r="C127" s="11">
        <v>244</v>
      </c>
      <c r="D127" s="34"/>
    </row>
    <row r="128" spans="2:4" x14ac:dyDescent="0.25">
      <c r="B128" s="15" t="s">
        <v>23</v>
      </c>
      <c r="C128" s="11">
        <v>343</v>
      </c>
      <c r="D128" s="34"/>
    </row>
    <row r="129" spans="2:4" x14ac:dyDescent="0.25">
      <c r="B129" s="15" t="s">
        <v>25</v>
      </c>
      <c r="C129" s="11">
        <v>115</v>
      </c>
      <c r="D129" s="34"/>
    </row>
    <row r="130" spans="2:4" ht="13.8" thickBot="1" x14ac:dyDescent="0.3">
      <c r="B130" s="15" t="s">
        <v>29</v>
      </c>
      <c r="C130" s="11">
        <v>77</v>
      </c>
      <c r="D130" s="35"/>
    </row>
    <row r="131" spans="2:4" ht="13.8" thickBot="1" x14ac:dyDescent="0.3">
      <c r="B131" s="1" t="s">
        <v>72</v>
      </c>
      <c r="C131" s="2">
        <v>22</v>
      </c>
      <c r="D131" s="3">
        <f>(C132+C134+C135)/C131</f>
        <v>1</v>
      </c>
    </row>
    <row r="132" spans="2:4" x14ac:dyDescent="0.25">
      <c r="B132" s="16" t="s">
        <v>79</v>
      </c>
      <c r="C132" s="13">
        <v>8</v>
      </c>
      <c r="D132" s="33"/>
    </row>
    <row r="133" spans="2:4" x14ac:dyDescent="0.25">
      <c r="B133" s="14" t="s">
        <v>22</v>
      </c>
      <c r="C133" s="10">
        <v>14</v>
      </c>
      <c r="D133" s="34"/>
    </row>
    <row r="134" spans="2:4" x14ac:dyDescent="0.25">
      <c r="B134" s="15" t="s">
        <v>24</v>
      </c>
      <c r="C134" s="11">
        <v>2</v>
      </c>
      <c r="D134" s="34"/>
    </row>
    <row r="135" spans="2:4" ht="13.8" thickBot="1" x14ac:dyDescent="0.3">
      <c r="B135" s="15" t="s">
        <v>23</v>
      </c>
      <c r="C135" s="11">
        <v>12</v>
      </c>
      <c r="D135" s="35"/>
    </row>
    <row r="136" spans="2:4" ht="13.8" thickBot="1" x14ac:dyDescent="0.3">
      <c r="B136" s="1" t="s">
        <v>7</v>
      </c>
      <c r="C136" s="2">
        <v>1153</v>
      </c>
      <c r="D136" s="3">
        <f>(C137+C140+C141+C142+C146+C147+C148+C149-C144)/C136</f>
        <v>0.94449262792714661</v>
      </c>
    </row>
    <row r="137" spans="2:4" x14ac:dyDescent="0.25">
      <c r="B137" s="16" t="s">
        <v>79</v>
      </c>
      <c r="C137" s="13">
        <v>657</v>
      </c>
      <c r="D137" s="33"/>
    </row>
    <row r="138" spans="2:4" x14ac:dyDescent="0.25">
      <c r="B138" s="14" t="s">
        <v>36</v>
      </c>
      <c r="C138" s="10">
        <v>18</v>
      </c>
      <c r="D138" s="34"/>
    </row>
    <row r="139" spans="2:4" x14ac:dyDescent="0.25">
      <c r="B139" s="15" t="s">
        <v>26</v>
      </c>
      <c r="C139" s="11">
        <v>2</v>
      </c>
      <c r="D139" s="34"/>
    </row>
    <row r="140" spans="2:4" x14ac:dyDescent="0.25">
      <c r="B140" s="15" t="s">
        <v>24</v>
      </c>
      <c r="C140" s="11">
        <v>1</v>
      </c>
      <c r="D140" s="34"/>
    </row>
    <row r="141" spans="2:4" x14ac:dyDescent="0.25">
      <c r="B141" s="15" t="s">
        <v>25</v>
      </c>
      <c r="C141" s="11">
        <v>9</v>
      </c>
      <c r="D141" s="34"/>
    </row>
    <row r="142" spans="2:4" x14ac:dyDescent="0.25">
      <c r="B142" s="15" t="s">
        <v>29</v>
      </c>
      <c r="C142" s="11">
        <v>6</v>
      </c>
      <c r="D142" s="34"/>
    </row>
    <row r="143" spans="2:4" x14ac:dyDescent="0.25">
      <c r="B143" s="14" t="s">
        <v>22</v>
      </c>
      <c r="C143" s="10">
        <v>478</v>
      </c>
      <c r="D143" s="34"/>
    </row>
    <row r="144" spans="2:4" x14ac:dyDescent="0.25">
      <c r="B144" s="15" t="s">
        <v>28</v>
      </c>
      <c r="C144" s="11">
        <v>4</v>
      </c>
      <c r="D144" s="34"/>
    </row>
    <row r="145" spans="2:4" x14ac:dyDescent="0.25">
      <c r="B145" s="15" t="s">
        <v>26</v>
      </c>
      <c r="C145" s="11">
        <v>54</v>
      </c>
      <c r="D145" s="34"/>
    </row>
    <row r="146" spans="2:4" x14ac:dyDescent="0.25">
      <c r="B146" s="15" t="s">
        <v>24</v>
      </c>
      <c r="C146" s="11">
        <v>128</v>
      </c>
      <c r="D146" s="34"/>
    </row>
    <row r="147" spans="2:4" x14ac:dyDescent="0.25">
      <c r="B147" s="15" t="s">
        <v>23</v>
      </c>
      <c r="C147" s="11">
        <v>146</v>
      </c>
      <c r="D147" s="34"/>
    </row>
    <row r="148" spans="2:4" x14ac:dyDescent="0.25">
      <c r="B148" s="15" t="s">
        <v>25</v>
      </c>
      <c r="C148" s="11">
        <v>69</v>
      </c>
      <c r="D148" s="34"/>
    </row>
    <row r="149" spans="2:4" ht="13.8" thickBot="1" x14ac:dyDescent="0.3">
      <c r="B149" s="15" t="s">
        <v>29</v>
      </c>
      <c r="C149" s="11">
        <v>77</v>
      </c>
      <c r="D149" s="35"/>
    </row>
    <row r="150" spans="2:4" ht="13.8" thickBot="1" x14ac:dyDescent="0.3">
      <c r="B150" s="1" t="s">
        <v>1</v>
      </c>
      <c r="C150" s="2">
        <v>51</v>
      </c>
      <c r="D150" s="3">
        <f>(C151+C154+C155+C156+C159+C160+C161+C162)/C150</f>
        <v>0.96078431372549022</v>
      </c>
    </row>
    <row r="151" spans="2:4" x14ac:dyDescent="0.25">
      <c r="B151" s="16" t="s">
        <v>79</v>
      </c>
      <c r="C151" s="13">
        <v>16</v>
      </c>
      <c r="D151" s="33"/>
    </row>
    <row r="152" spans="2:4" x14ac:dyDescent="0.25">
      <c r="B152" s="14" t="s">
        <v>36</v>
      </c>
      <c r="C152" s="10">
        <v>10</v>
      </c>
      <c r="D152" s="34"/>
    </row>
    <row r="153" spans="2:4" x14ac:dyDescent="0.25">
      <c r="B153" s="15" t="s">
        <v>26</v>
      </c>
      <c r="C153" s="11">
        <v>1</v>
      </c>
      <c r="D153" s="34"/>
    </row>
    <row r="154" spans="2:4" x14ac:dyDescent="0.25">
      <c r="B154" s="15" t="s">
        <v>24</v>
      </c>
      <c r="C154" s="11">
        <v>2</v>
      </c>
      <c r="D154" s="34"/>
    </row>
    <row r="155" spans="2:4" x14ac:dyDescent="0.25">
      <c r="B155" s="15" t="s">
        <v>23</v>
      </c>
      <c r="C155" s="11">
        <v>2</v>
      </c>
      <c r="D155" s="34"/>
    </row>
    <row r="156" spans="2:4" x14ac:dyDescent="0.25">
      <c r="B156" s="15" t="s">
        <v>29</v>
      </c>
      <c r="C156" s="11">
        <v>5</v>
      </c>
      <c r="D156" s="34"/>
    </row>
    <row r="157" spans="2:4" x14ac:dyDescent="0.25">
      <c r="B157" s="14" t="s">
        <v>22</v>
      </c>
      <c r="C157" s="10">
        <v>25</v>
      </c>
      <c r="D157" s="34"/>
    </row>
    <row r="158" spans="2:4" x14ac:dyDescent="0.25">
      <c r="B158" s="15" t="s">
        <v>26</v>
      </c>
      <c r="C158" s="11">
        <v>1</v>
      </c>
      <c r="D158" s="34"/>
    </row>
    <row r="159" spans="2:4" x14ac:dyDescent="0.25">
      <c r="B159" s="15" t="s">
        <v>24</v>
      </c>
      <c r="C159" s="11">
        <v>6</v>
      </c>
      <c r="D159" s="34"/>
    </row>
    <row r="160" spans="2:4" x14ac:dyDescent="0.25">
      <c r="B160" s="15" t="s">
        <v>23</v>
      </c>
      <c r="C160" s="11">
        <v>6</v>
      </c>
      <c r="D160" s="34"/>
    </row>
    <row r="161" spans="2:4" x14ac:dyDescent="0.25">
      <c r="B161" s="15" t="s">
        <v>25</v>
      </c>
      <c r="C161" s="11">
        <v>3</v>
      </c>
      <c r="D161" s="34"/>
    </row>
    <row r="162" spans="2:4" ht="13.8" thickBot="1" x14ac:dyDescent="0.3">
      <c r="B162" s="15" t="s">
        <v>29</v>
      </c>
      <c r="C162" s="11">
        <v>9</v>
      </c>
      <c r="D162" s="35"/>
    </row>
    <row r="163" spans="2:4" ht="13.8" thickBot="1" x14ac:dyDescent="0.3">
      <c r="B163" s="1" t="s">
        <v>8</v>
      </c>
      <c r="C163" s="2">
        <v>492</v>
      </c>
      <c r="D163" s="3">
        <f>(C164+C168+C169+C170+C171+C175+C176+C177+C178-C173-C166)/C163</f>
        <v>0.89634146341463417</v>
      </c>
    </row>
    <row r="164" spans="2:4" x14ac:dyDescent="0.25">
      <c r="B164" s="16" t="s">
        <v>79</v>
      </c>
      <c r="C164" s="13">
        <v>176</v>
      </c>
      <c r="D164" s="33"/>
    </row>
    <row r="165" spans="2:4" x14ac:dyDescent="0.25">
      <c r="B165" s="14" t="s">
        <v>36</v>
      </c>
      <c r="C165" s="10">
        <v>30</v>
      </c>
      <c r="D165" s="34"/>
    </row>
    <row r="166" spans="2:4" x14ac:dyDescent="0.25">
      <c r="B166" s="15" t="s">
        <v>28</v>
      </c>
      <c r="C166" s="11">
        <v>1</v>
      </c>
      <c r="D166" s="34"/>
    </row>
    <row r="167" spans="2:4" x14ac:dyDescent="0.25">
      <c r="B167" s="15" t="s">
        <v>26</v>
      </c>
      <c r="C167" s="11">
        <v>1</v>
      </c>
      <c r="D167" s="34"/>
    </row>
    <row r="168" spans="2:4" x14ac:dyDescent="0.25">
      <c r="B168" s="15" t="s">
        <v>24</v>
      </c>
      <c r="C168" s="11">
        <v>21</v>
      </c>
      <c r="D168" s="34"/>
    </row>
    <row r="169" spans="2:4" x14ac:dyDescent="0.25">
      <c r="B169" s="15" t="s">
        <v>23</v>
      </c>
      <c r="C169" s="11">
        <v>5</v>
      </c>
      <c r="D169" s="34"/>
    </row>
    <row r="170" spans="2:4" x14ac:dyDescent="0.25">
      <c r="B170" s="15" t="s">
        <v>25</v>
      </c>
      <c r="C170" s="11">
        <v>1</v>
      </c>
      <c r="D170" s="34"/>
    </row>
    <row r="171" spans="2:4" x14ac:dyDescent="0.25">
      <c r="B171" s="15" t="s">
        <v>29</v>
      </c>
      <c r="C171" s="11">
        <v>1</v>
      </c>
      <c r="D171" s="34"/>
    </row>
    <row r="172" spans="2:4" x14ac:dyDescent="0.25">
      <c r="B172" s="14" t="s">
        <v>22</v>
      </c>
      <c r="C172" s="10">
        <v>286</v>
      </c>
      <c r="D172" s="34"/>
    </row>
    <row r="173" spans="2:4" x14ac:dyDescent="0.25">
      <c r="B173" s="15" t="s">
        <v>28</v>
      </c>
      <c r="C173" s="11">
        <v>9</v>
      </c>
      <c r="D173" s="34"/>
    </row>
    <row r="174" spans="2:4" x14ac:dyDescent="0.25">
      <c r="B174" s="15" t="s">
        <v>26</v>
      </c>
      <c r="C174" s="11">
        <v>30</v>
      </c>
      <c r="D174" s="34"/>
    </row>
    <row r="175" spans="2:4" x14ac:dyDescent="0.25">
      <c r="B175" s="15" t="s">
        <v>24</v>
      </c>
      <c r="C175" s="11">
        <v>77</v>
      </c>
      <c r="D175" s="34"/>
    </row>
    <row r="176" spans="2:4" x14ac:dyDescent="0.25">
      <c r="B176" s="15" t="s">
        <v>23</v>
      </c>
      <c r="C176" s="11">
        <v>88</v>
      </c>
      <c r="D176" s="34"/>
    </row>
    <row r="177" spans="2:4" x14ac:dyDescent="0.25">
      <c r="B177" s="15" t="s">
        <v>25</v>
      </c>
      <c r="C177" s="11">
        <v>48</v>
      </c>
      <c r="D177" s="34"/>
    </row>
    <row r="178" spans="2:4" ht="13.8" thickBot="1" x14ac:dyDescent="0.3">
      <c r="B178" s="15" t="s">
        <v>29</v>
      </c>
      <c r="C178" s="11">
        <v>34</v>
      </c>
      <c r="D178" s="35"/>
    </row>
    <row r="179" spans="2:4" ht="13.8" thickBot="1" x14ac:dyDescent="0.3">
      <c r="B179" s="1" t="s">
        <v>33</v>
      </c>
      <c r="C179" s="2">
        <v>392</v>
      </c>
      <c r="D179" s="3">
        <f>(C180+C184+C185+C189+C190+C191+C192-C187-C182)/C179</f>
        <v>0.92602040816326525</v>
      </c>
    </row>
    <row r="180" spans="2:4" x14ac:dyDescent="0.25">
      <c r="B180" s="16" t="s">
        <v>79</v>
      </c>
      <c r="C180" s="13">
        <v>263</v>
      </c>
      <c r="D180" s="33"/>
    </row>
    <row r="181" spans="2:4" x14ac:dyDescent="0.25">
      <c r="B181" s="14" t="s">
        <v>36</v>
      </c>
      <c r="C181" s="10">
        <v>20</v>
      </c>
      <c r="D181" s="34"/>
    </row>
    <row r="182" spans="2:4" x14ac:dyDescent="0.25">
      <c r="B182" s="15" t="s">
        <v>28</v>
      </c>
      <c r="C182" s="11">
        <v>5</v>
      </c>
      <c r="D182" s="34"/>
    </row>
    <row r="183" spans="2:4" x14ac:dyDescent="0.25">
      <c r="B183" s="15" t="s">
        <v>26</v>
      </c>
      <c r="C183" s="11">
        <v>1</v>
      </c>
      <c r="D183" s="34"/>
    </row>
    <row r="184" spans="2:4" x14ac:dyDescent="0.25">
      <c r="B184" s="15" t="s">
        <v>24</v>
      </c>
      <c r="C184" s="11">
        <v>6</v>
      </c>
      <c r="D184" s="34"/>
    </row>
    <row r="185" spans="2:4" x14ac:dyDescent="0.25">
      <c r="B185" s="15" t="s">
        <v>29</v>
      </c>
      <c r="C185" s="11">
        <v>8</v>
      </c>
      <c r="D185" s="34"/>
    </row>
    <row r="186" spans="2:4" x14ac:dyDescent="0.25">
      <c r="B186" s="14" t="s">
        <v>22</v>
      </c>
      <c r="C186" s="10">
        <v>109</v>
      </c>
      <c r="D186" s="34"/>
    </row>
    <row r="187" spans="2:4" x14ac:dyDescent="0.25">
      <c r="B187" s="15" t="s">
        <v>28</v>
      </c>
      <c r="C187" s="11">
        <v>2</v>
      </c>
      <c r="D187" s="34"/>
    </row>
    <row r="188" spans="2:4" x14ac:dyDescent="0.25">
      <c r="B188" s="15" t="s">
        <v>26</v>
      </c>
      <c r="C188" s="11">
        <v>14</v>
      </c>
      <c r="D188" s="34"/>
    </row>
    <row r="189" spans="2:4" x14ac:dyDescent="0.25">
      <c r="B189" s="15" t="s">
        <v>24</v>
      </c>
      <c r="C189" s="11">
        <v>44</v>
      </c>
      <c r="D189" s="34"/>
    </row>
    <row r="190" spans="2:4" x14ac:dyDescent="0.25">
      <c r="B190" s="15" t="s">
        <v>23</v>
      </c>
      <c r="C190" s="11">
        <v>30</v>
      </c>
      <c r="D190" s="34"/>
    </row>
    <row r="191" spans="2:4" x14ac:dyDescent="0.25">
      <c r="B191" s="15" t="s">
        <v>25</v>
      </c>
      <c r="C191" s="11">
        <v>4</v>
      </c>
      <c r="D191" s="34"/>
    </row>
    <row r="192" spans="2:4" ht="13.8" thickBot="1" x14ac:dyDescent="0.3">
      <c r="B192" s="15" t="s">
        <v>29</v>
      </c>
      <c r="C192" s="11">
        <v>15</v>
      </c>
      <c r="D192" s="35"/>
    </row>
    <row r="193" spans="2:4" ht="13.8" thickBot="1" x14ac:dyDescent="0.3">
      <c r="B193" s="1" t="s">
        <v>42</v>
      </c>
      <c r="C193" s="2">
        <v>31</v>
      </c>
      <c r="D193" s="3">
        <f>(C194+C196+C198+C199+C200)/C193</f>
        <v>1</v>
      </c>
    </row>
    <row r="194" spans="2:4" x14ac:dyDescent="0.25">
      <c r="B194" s="16" t="s">
        <v>79</v>
      </c>
      <c r="C194" s="13">
        <v>13</v>
      </c>
      <c r="D194" s="33"/>
    </row>
    <row r="195" spans="2:4" x14ac:dyDescent="0.25">
      <c r="B195" s="14" t="s">
        <v>36</v>
      </c>
      <c r="C195" s="10">
        <v>1</v>
      </c>
      <c r="D195" s="34"/>
    </row>
    <row r="196" spans="2:4" x14ac:dyDescent="0.25">
      <c r="B196" s="15" t="s">
        <v>29</v>
      </c>
      <c r="C196" s="11">
        <v>1</v>
      </c>
      <c r="D196" s="34"/>
    </row>
    <row r="197" spans="2:4" x14ac:dyDescent="0.25">
      <c r="B197" s="14" t="s">
        <v>22</v>
      </c>
      <c r="C197" s="10">
        <v>17</v>
      </c>
      <c r="D197" s="34"/>
    </row>
    <row r="198" spans="2:4" x14ac:dyDescent="0.25">
      <c r="B198" s="15" t="s">
        <v>24</v>
      </c>
      <c r="C198" s="11">
        <v>3</v>
      </c>
      <c r="D198" s="34"/>
    </row>
    <row r="199" spans="2:4" x14ac:dyDescent="0.25">
      <c r="B199" s="15" t="s">
        <v>23</v>
      </c>
      <c r="C199" s="11">
        <v>11</v>
      </c>
      <c r="D199" s="34"/>
    </row>
    <row r="200" spans="2:4" ht="13.8" thickBot="1" x14ac:dyDescent="0.3">
      <c r="B200" s="15" t="s">
        <v>25</v>
      </c>
      <c r="C200" s="11">
        <v>3</v>
      </c>
      <c r="D200" s="35"/>
    </row>
    <row r="201" spans="2:4" ht="13.8" thickBot="1" x14ac:dyDescent="0.3">
      <c r="B201" s="1" t="s">
        <v>31</v>
      </c>
      <c r="C201" s="2">
        <v>84</v>
      </c>
      <c r="D201" s="3">
        <f>(C202+C205+C206+C210+C211+C212+C213-C208)/C201</f>
        <v>0.8571428571428571</v>
      </c>
    </row>
    <row r="202" spans="2:4" x14ac:dyDescent="0.25">
      <c r="B202" s="16" t="s">
        <v>79</v>
      </c>
      <c r="C202" s="13">
        <v>22</v>
      </c>
      <c r="D202" s="33"/>
    </row>
    <row r="203" spans="2:4" x14ac:dyDescent="0.25">
      <c r="B203" s="14" t="s">
        <v>36</v>
      </c>
      <c r="C203" s="10">
        <v>13</v>
      </c>
      <c r="D203" s="34"/>
    </row>
    <row r="204" spans="2:4" x14ac:dyDescent="0.25">
      <c r="B204" s="15" t="s">
        <v>26</v>
      </c>
      <c r="C204" s="11">
        <v>1</v>
      </c>
      <c r="D204" s="34"/>
    </row>
    <row r="205" spans="2:4" x14ac:dyDescent="0.25">
      <c r="B205" s="15" t="s">
        <v>24</v>
      </c>
      <c r="C205" s="11">
        <v>10</v>
      </c>
      <c r="D205" s="34"/>
    </row>
    <row r="206" spans="2:4" x14ac:dyDescent="0.25">
      <c r="B206" s="15" t="s">
        <v>23</v>
      </c>
      <c r="C206" s="11">
        <v>2</v>
      </c>
      <c r="D206" s="34"/>
    </row>
    <row r="207" spans="2:4" x14ac:dyDescent="0.25">
      <c r="B207" s="14" t="s">
        <v>22</v>
      </c>
      <c r="C207" s="10">
        <v>49</v>
      </c>
      <c r="D207" s="34"/>
    </row>
    <row r="208" spans="2:4" x14ac:dyDescent="0.25">
      <c r="B208" s="15" t="s">
        <v>28</v>
      </c>
      <c r="C208" s="11">
        <v>2</v>
      </c>
      <c r="D208" s="34"/>
    </row>
    <row r="209" spans="2:4" x14ac:dyDescent="0.25">
      <c r="B209" s="15" t="s">
        <v>26</v>
      </c>
      <c r="C209" s="11">
        <v>7</v>
      </c>
      <c r="D209" s="34"/>
    </row>
    <row r="210" spans="2:4" x14ac:dyDescent="0.25">
      <c r="B210" s="15" t="s">
        <v>24</v>
      </c>
      <c r="C210" s="11">
        <v>15</v>
      </c>
      <c r="D210" s="34"/>
    </row>
    <row r="211" spans="2:4" x14ac:dyDescent="0.25">
      <c r="B211" s="15" t="s">
        <v>23</v>
      </c>
      <c r="C211" s="11">
        <v>16</v>
      </c>
      <c r="D211" s="34"/>
    </row>
    <row r="212" spans="2:4" x14ac:dyDescent="0.25">
      <c r="B212" s="15" t="s">
        <v>25</v>
      </c>
      <c r="C212" s="11">
        <v>3</v>
      </c>
      <c r="D212" s="34"/>
    </row>
    <row r="213" spans="2:4" ht="13.8" thickBot="1" x14ac:dyDescent="0.3">
      <c r="B213" s="15" t="s">
        <v>29</v>
      </c>
      <c r="C213" s="11">
        <v>6</v>
      </c>
      <c r="D213" s="35"/>
    </row>
    <row r="214" spans="2:4" ht="13.8" thickBot="1" x14ac:dyDescent="0.3">
      <c r="B214" s="1" t="s">
        <v>30</v>
      </c>
      <c r="C214" s="2">
        <v>229</v>
      </c>
      <c r="D214" s="3">
        <f>(C215+C218+C219+C223+C224+C225+C226-C221)/C214</f>
        <v>0.86899563318777295</v>
      </c>
    </row>
    <row r="215" spans="2:4" x14ac:dyDescent="0.25">
      <c r="B215" s="16" t="s">
        <v>79</v>
      </c>
      <c r="C215" s="13">
        <v>113</v>
      </c>
      <c r="D215" s="33"/>
    </row>
    <row r="216" spans="2:4" x14ac:dyDescent="0.25">
      <c r="B216" s="14" t="s">
        <v>36</v>
      </c>
      <c r="C216" s="10">
        <v>13</v>
      </c>
      <c r="D216" s="34"/>
    </row>
    <row r="217" spans="2:4" x14ac:dyDescent="0.25">
      <c r="B217" s="15" t="s">
        <v>26</v>
      </c>
      <c r="C217" s="11">
        <v>4</v>
      </c>
      <c r="D217" s="34"/>
    </row>
    <row r="218" spans="2:4" x14ac:dyDescent="0.25">
      <c r="B218" s="15" t="s">
        <v>24</v>
      </c>
      <c r="C218" s="11">
        <v>7</v>
      </c>
      <c r="D218" s="34"/>
    </row>
    <row r="219" spans="2:4" x14ac:dyDescent="0.25">
      <c r="B219" s="15" t="s">
        <v>29</v>
      </c>
      <c r="C219" s="11">
        <v>2</v>
      </c>
      <c r="D219" s="34"/>
    </row>
    <row r="220" spans="2:4" x14ac:dyDescent="0.25">
      <c r="B220" s="14" t="s">
        <v>22</v>
      </c>
      <c r="C220" s="10">
        <v>103</v>
      </c>
      <c r="D220" s="34"/>
    </row>
    <row r="221" spans="2:4" x14ac:dyDescent="0.25">
      <c r="B221" s="15" t="s">
        <v>28</v>
      </c>
      <c r="C221" s="11">
        <v>1</v>
      </c>
      <c r="D221" s="34"/>
    </row>
    <row r="222" spans="2:4" x14ac:dyDescent="0.25">
      <c r="B222" s="15" t="s">
        <v>26</v>
      </c>
      <c r="C222" s="11">
        <v>24</v>
      </c>
      <c r="D222" s="34"/>
    </row>
    <row r="223" spans="2:4" x14ac:dyDescent="0.25">
      <c r="B223" s="15" t="s">
        <v>24</v>
      </c>
      <c r="C223" s="11">
        <v>39</v>
      </c>
      <c r="D223" s="34"/>
    </row>
    <row r="224" spans="2:4" x14ac:dyDescent="0.25">
      <c r="B224" s="15" t="s">
        <v>23</v>
      </c>
      <c r="C224" s="11">
        <v>17</v>
      </c>
      <c r="D224" s="34"/>
    </row>
    <row r="225" spans="2:4" x14ac:dyDescent="0.25">
      <c r="B225" s="15" t="s">
        <v>25</v>
      </c>
      <c r="C225" s="11">
        <v>2</v>
      </c>
      <c r="D225" s="34"/>
    </row>
    <row r="226" spans="2:4" ht="13.8" thickBot="1" x14ac:dyDescent="0.3">
      <c r="B226" s="15" t="s">
        <v>29</v>
      </c>
      <c r="C226" s="11">
        <v>20</v>
      </c>
      <c r="D226" s="35"/>
    </row>
    <row r="227" spans="2:4" ht="13.8" thickBot="1" x14ac:dyDescent="0.3">
      <c r="B227" s="1" t="s">
        <v>46</v>
      </c>
      <c r="C227" s="2">
        <v>13</v>
      </c>
      <c r="D227" s="3">
        <f>(0+C231+C232-C229)/C227</f>
        <v>0.53846153846153844</v>
      </c>
    </row>
    <row r="228" spans="2:4" x14ac:dyDescent="0.25">
      <c r="B228" s="14" t="s">
        <v>22</v>
      </c>
      <c r="C228" s="10">
        <v>13</v>
      </c>
      <c r="D228" s="33"/>
    </row>
    <row r="229" spans="2:4" x14ac:dyDescent="0.25">
      <c r="B229" s="15" t="s">
        <v>28</v>
      </c>
      <c r="C229" s="11">
        <v>2</v>
      </c>
      <c r="D229" s="34"/>
    </row>
    <row r="230" spans="2:4" x14ac:dyDescent="0.25">
      <c r="B230" s="15" t="s">
        <v>26</v>
      </c>
      <c r="C230" s="11">
        <v>2</v>
      </c>
      <c r="D230" s="34"/>
    </row>
    <row r="231" spans="2:4" x14ac:dyDescent="0.25">
      <c r="B231" s="15" t="s">
        <v>24</v>
      </c>
      <c r="C231" s="11">
        <v>2</v>
      </c>
      <c r="D231" s="34"/>
    </row>
    <row r="232" spans="2:4" ht="13.8" thickBot="1" x14ac:dyDescent="0.3">
      <c r="B232" s="15" t="s">
        <v>23</v>
      </c>
      <c r="C232" s="11">
        <v>7</v>
      </c>
      <c r="D232" s="35"/>
    </row>
    <row r="233" spans="2:4" ht="13.8" thickBot="1" x14ac:dyDescent="0.3">
      <c r="B233" s="1" t="s">
        <v>73</v>
      </c>
      <c r="C233" s="2">
        <v>79</v>
      </c>
      <c r="D233" s="3">
        <f>(C234+C236+C240+C241+C242-C238)/C233</f>
        <v>0.74683544303797467</v>
      </c>
    </row>
    <row r="234" spans="2:4" x14ac:dyDescent="0.25">
      <c r="B234" s="16" t="s">
        <v>79</v>
      </c>
      <c r="C234" s="13">
        <v>44</v>
      </c>
      <c r="D234" s="33"/>
    </row>
    <row r="235" spans="2:4" x14ac:dyDescent="0.25">
      <c r="B235" s="14" t="s">
        <v>36</v>
      </c>
      <c r="C235" s="10">
        <v>1</v>
      </c>
      <c r="D235" s="34"/>
    </row>
    <row r="236" spans="2:4" x14ac:dyDescent="0.25">
      <c r="B236" s="15" t="s">
        <v>24</v>
      </c>
      <c r="C236" s="11">
        <v>1</v>
      </c>
      <c r="D236" s="34"/>
    </row>
    <row r="237" spans="2:4" x14ac:dyDescent="0.25">
      <c r="B237" s="14" t="s">
        <v>22</v>
      </c>
      <c r="C237" s="10">
        <v>34</v>
      </c>
      <c r="D237" s="34"/>
    </row>
    <row r="238" spans="2:4" x14ac:dyDescent="0.25">
      <c r="B238" s="15" t="s">
        <v>28</v>
      </c>
      <c r="C238" s="11">
        <v>1</v>
      </c>
      <c r="D238" s="34"/>
    </row>
    <row r="239" spans="2:4" x14ac:dyDescent="0.25">
      <c r="B239" s="15" t="s">
        <v>26</v>
      </c>
      <c r="C239" s="11">
        <v>18</v>
      </c>
      <c r="D239" s="34"/>
    </row>
    <row r="240" spans="2:4" x14ac:dyDescent="0.25">
      <c r="B240" s="15" t="s">
        <v>24</v>
      </c>
      <c r="C240" s="11">
        <v>6</v>
      </c>
      <c r="D240" s="34"/>
    </row>
    <row r="241" spans="2:4" x14ac:dyDescent="0.25">
      <c r="B241" s="15" t="s">
        <v>23</v>
      </c>
      <c r="C241" s="11">
        <v>3</v>
      </c>
      <c r="D241" s="34"/>
    </row>
    <row r="242" spans="2:4" ht="13.8" thickBot="1" x14ac:dyDescent="0.3">
      <c r="B242" s="15" t="s">
        <v>25</v>
      </c>
      <c r="C242" s="11">
        <v>6</v>
      </c>
      <c r="D242" s="35"/>
    </row>
    <row r="243" spans="2:4" ht="13.8" thickBot="1" x14ac:dyDescent="0.3">
      <c r="B243" s="1" t="s">
        <v>44</v>
      </c>
      <c r="C243" s="2">
        <v>13</v>
      </c>
      <c r="D243" s="3">
        <f>(C244+C246+C250+C251+C252-C248)/C243</f>
        <v>0.69230769230769229</v>
      </c>
    </row>
    <row r="244" spans="2:4" x14ac:dyDescent="0.25">
      <c r="B244" s="16" t="s">
        <v>79</v>
      </c>
      <c r="C244" s="13">
        <v>5</v>
      </c>
      <c r="D244" s="33"/>
    </row>
    <row r="245" spans="2:4" x14ac:dyDescent="0.25">
      <c r="B245" s="14" t="s">
        <v>36</v>
      </c>
      <c r="C245" s="10">
        <v>1</v>
      </c>
      <c r="D245" s="34"/>
    </row>
    <row r="246" spans="2:4" x14ac:dyDescent="0.25">
      <c r="B246" s="15" t="s">
        <v>29</v>
      </c>
      <c r="C246" s="11">
        <v>1</v>
      </c>
      <c r="D246" s="34"/>
    </row>
    <row r="247" spans="2:4" x14ac:dyDescent="0.25">
      <c r="B247" s="14" t="s">
        <v>22</v>
      </c>
      <c r="C247" s="10">
        <v>7</v>
      </c>
      <c r="D247" s="34"/>
    </row>
    <row r="248" spans="2:4" x14ac:dyDescent="0.25">
      <c r="B248" s="15" t="s">
        <v>28</v>
      </c>
      <c r="C248" s="11">
        <v>1</v>
      </c>
      <c r="D248" s="34"/>
    </row>
    <row r="249" spans="2:4" x14ac:dyDescent="0.25">
      <c r="B249" s="15" t="s">
        <v>26</v>
      </c>
      <c r="C249" s="11">
        <v>2</v>
      </c>
      <c r="D249" s="34"/>
    </row>
    <row r="250" spans="2:4" x14ac:dyDescent="0.25">
      <c r="B250" s="15" t="s">
        <v>24</v>
      </c>
      <c r="C250" s="11">
        <v>1</v>
      </c>
      <c r="D250" s="34"/>
    </row>
    <row r="251" spans="2:4" x14ac:dyDescent="0.25">
      <c r="B251" s="15" t="s">
        <v>23</v>
      </c>
      <c r="C251" s="11">
        <v>2</v>
      </c>
      <c r="D251" s="34"/>
    </row>
    <row r="252" spans="2:4" ht="13.8" thickBot="1" x14ac:dyDescent="0.3">
      <c r="B252" s="15" t="s">
        <v>25</v>
      </c>
      <c r="C252" s="11">
        <v>1</v>
      </c>
      <c r="D252" s="35"/>
    </row>
    <row r="253" spans="2:4" ht="13.8" thickBot="1" x14ac:dyDescent="0.3">
      <c r="B253" s="1" t="s">
        <v>5</v>
      </c>
      <c r="C253" s="2">
        <v>275</v>
      </c>
      <c r="D253" s="3">
        <f>(C254+C258+C259+C260+C264+C265+C266+C267-C262)/C253</f>
        <v>0.79636363636363638</v>
      </c>
    </row>
    <row r="254" spans="2:4" x14ac:dyDescent="0.25">
      <c r="B254" s="16" t="s">
        <v>79</v>
      </c>
      <c r="C254" s="13">
        <v>55</v>
      </c>
      <c r="D254" s="33"/>
    </row>
    <row r="255" spans="2:4" x14ac:dyDescent="0.25">
      <c r="B255" s="14" t="s">
        <v>36</v>
      </c>
      <c r="C255" s="10">
        <v>55</v>
      </c>
      <c r="D255" s="34"/>
    </row>
    <row r="256" spans="2:4" x14ac:dyDescent="0.25">
      <c r="B256" s="15" t="s">
        <v>26</v>
      </c>
      <c r="C256" s="11">
        <v>2</v>
      </c>
      <c r="D256" s="34"/>
    </row>
    <row r="257" spans="2:4" x14ac:dyDescent="0.25">
      <c r="B257" s="15" t="s">
        <v>24</v>
      </c>
      <c r="C257" s="11">
        <v>29</v>
      </c>
      <c r="D257" s="34"/>
    </row>
    <row r="258" spans="2:4" x14ac:dyDescent="0.25">
      <c r="B258" s="15" t="s">
        <v>23</v>
      </c>
      <c r="C258" s="11">
        <v>2</v>
      </c>
      <c r="D258" s="34"/>
    </row>
    <row r="259" spans="2:4" x14ac:dyDescent="0.25">
      <c r="B259" s="15" t="s">
        <v>25</v>
      </c>
      <c r="C259" s="11">
        <v>2</v>
      </c>
      <c r="D259" s="34"/>
    </row>
    <row r="260" spans="2:4" x14ac:dyDescent="0.25">
      <c r="B260" s="15" t="s">
        <v>29</v>
      </c>
      <c r="C260" s="11">
        <v>20</v>
      </c>
      <c r="D260" s="34"/>
    </row>
    <row r="261" spans="2:4" x14ac:dyDescent="0.25">
      <c r="B261" s="14" t="s">
        <v>22</v>
      </c>
      <c r="C261" s="10">
        <v>165</v>
      </c>
      <c r="D261" s="34"/>
    </row>
    <row r="262" spans="2:4" x14ac:dyDescent="0.25">
      <c r="B262" s="15" t="s">
        <v>28</v>
      </c>
      <c r="C262" s="11">
        <v>1</v>
      </c>
      <c r="D262" s="34"/>
    </row>
    <row r="263" spans="2:4" x14ac:dyDescent="0.25">
      <c r="B263" s="15" t="s">
        <v>26</v>
      </c>
      <c r="C263" s="11">
        <v>23</v>
      </c>
      <c r="D263" s="34"/>
    </row>
    <row r="264" spans="2:4" x14ac:dyDescent="0.25">
      <c r="B264" s="15" t="s">
        <v>24</v>
      </c>
      <c r="C264" s="11">
        <v>80</v>
      </c>
      <c r="D264" s="34"/>
    </row>
    <row r="265" spans="2:4" x14ac:dyDescent="0.25">
      <c r="B265" s="15" t="s">
        <v>23</v>
      </c>
      <c r="C265" s="11">
        <v>28</v>
      </c>
      <c r="D265" s="34"/>
    </row>
    <row r="266" spans="2:4" x14ac:dyDescent="0.25">
      <c r="B266" s="15" t="s">
        <v>25</v>
      </c>
      <c r="C266" s="11">
        <v>12</v>
      </c>
      <c r="D266" s="34"/>
    </row>
    <row r="267" spans="2:4" ht="13.8" thickBot="1" x14ac:dyDescent="0.3">
      <c r="B267" s="15" t="s">
        <v>29</v>
      </c>
      <c r="C267" s="11">
        <v>21</v>
      </c>
      <c r="D267" s="35"/>
    </row>
    <row r="268" spans="2:4" ht="13.8" thickBot="1" x14ac:dyDescent="0.3">
      <c r="B268" s="1" t="s">
        <v>2</v>
      </c>
      <c r="C268" s="2">
        <v>1835</v>
      </c>
      <c r="D268" s="3">
        <f>(C269+C272+C273+C274+C275+C279+C280+C281+C282-C277)/C268</f>
        <v>0.92643051771117169</v>
      </c>
    </row>
    <row r="269" spans="2:4" x14ac:dyDescent="0.25">
      <c r="B269" s="16" t="s">
        <v>79</v>
      </c>
      <c r="C269" s="13">
        <v>646</v>
      </c>
      <c r="D269" s="33"/>
    </row>
    <row r="270" spans="2:4" x14ac:dyDescent="0.25">
      <c r="B270" s="14" t="s">
        <v>36</v>
      </c>
      <c r="C270" s="10">
        <v>158</v>
      </c>
      <c r="D270" s="34"/>
    </row>
    <row r="271" spans="2:4" x14ac:dyDescent="0.25">
      <c r="B271" s="15" t="s">
        <v>26</v>
      </c>
      <c r="C271" s="11">
        <v>1</v>
      </c>
      <c r="D271" s="34"/>
    </row>
    <row r="272" spans="2:4" x14ac:dyDescent="0.25">
      <c r="B272" s="15" t="s">
        <v>24</v>
      </c>
      <c r="C272" s="11">
        <v>42</v>
      </c>
      <c r="D272" s="34"/>
    </row>
    <row r="273" spans="2:4" x14ac:dyDescent="0.25">
      <c r="B273" s="15" t="s">
        <v>23</v>
      </c>
      <c r="C273" s="11">
        <v>72</v>
      </c>
      <c r="D273" s="34"/>
    </row>
    <row r="274" spans="2:4" x14ac:dyDescent="0.25">
      <c r="B274" s="15" t="s">
        <v>25</v>
      </c>
      <c r="C274" s="11">
        <v>7</v>
      </c>
      <c r="D274" s="34"/>
    </row>
    <row r="275" spans="2:4" x14ac:dyDescent="0.25">
      <c r="B275" s="15" t="s">
        <v>29</v>
      </c>
      <c r="C275" s="11">
        <v>36</v>
      </c>
      <c r="D275" s="34"/>
    </row>
    <row r="276" spans="2:4" x14ac:dyDescent="0.25">
      <c r="B276" s="14" t="s">
        <v>22</v>
      </c>
      <c r="C276" s="10">
        <v>1031</v>
      </c>
      <c r="D276" s="34"/>
    </row>
    <row r="277" spans="2:4" x14ac:dyDescent="0.25">
      <c r="B277" s="15" t="s">
        <v>28</v>
      </c>
      <c r="C277" s="11">
        <v>9</v>
      </c>
      <c r="D277" s="34"/>
    </row>
    <row r="278" spans="2:4" x14ac:dyDescent="0.25">
      <c r="B278" s="15" t="s">
        <v>26</v>
      </c>
      <c r="C278" s="11">
        <v>116</v>
      </c>
      <c r="D278" s="34"/>
    </row>
    <row r="279" spans="2:4" x14ac:dyDescent="0.25">
      <c r="B279" s="15" t="s">
        <v>24</v>
      </c>
      <c r="C279" s="11">
        <v>333</v>
      </c>
      <c r="D279" s="34"/>
    </row>
    <row r="280" spans="2:4" x14ac:dyDescent="0.25">
      <c r="B280" s="15" t="s">
        <v>23</v>
      </c>
      <c r="C280" s="11">
        <v>220</v>
      </c>
      <c r="D280" s="34"/>
    </row>
    <row r="281" spans="2:4" x14ac:dyDescent="0.25">
      <c r="B281" s="15" t="s">
        <v>25</v>
      </c>
      <c r="C281" s="11">
        <v>104</v>
      </c>
      <c r="D281" s="34"/>
    </row>
    <row r="282" spans="2:4" ht="13.8" thickBot="1" x14ac:dyDescent="0.3">
      <c r="B282" s="15" t="s">
        <v>29</v>
      </c>
      <c r="C282" s="11">
        <v>249</v>
      </c>
      <c r="D282" s="35"/>
    </row>
    <row r="283" spans="2:4" ht="13.8" thickBot="1" x14ac:dyDescent="0.3">
      <c r="B283" s="1" t="s">
        <v>16</v>
      </c>
      <c r="C283" s="2">
        <v>370</v>
      </c>
      <c r="D283" s="3">
        <f>(C284+C286+C287+C291+C292+C293+C294-C289)/C283</f>
        <v>0.90810810810810816</v>
      </c>
    </row>
    <row r="284" spans="2:4" x14ac:dyDescent="0.25">
      <c r="B284" s="16" t="s">
        <v>79</v>
      </c>
      <c r="C284" s="13">
        <v>192</v>
      </c>
      <c r="D284" s="33"/>
    </row>
    <row r="285" spans="2:4" x14ac:dyDescent="0.25">
      <c r="B285" s="14" t="s">
        <v>36</v>
      </c>
      <c r="C285" s="10">
        <v>11</v>
      </c>
      <c r="D285" s="34"/>
    </row>
    <row r="286" spans="2:4" x14ac:dyDescent="0.25">
      <c r="B286" s="15" t="s">
        <v>24</v>
      </c>
      <c r="C286" s="11">
        <v>4</v>
      </c>
      <c r="D286" s="34"/>
    </row>
    <row r="287" spans="2:4" x14ac:dyDescent="0.25">
      <c r="B287" s="15" t="s">
        <v>29</v>
      </c>
      <c r="C287" s="11">
        <v>7</v>
      </c>
      <c r="D287" s="34"/>
    </row>
    <row r="288" spans="2:4" x14ac:dyDescent="0.25">
      <c r="B288" s="14" t="s">
        <v>22</v>
      </c>
      <c r="C288" s="10">
        <v>167</v>
      </c>
      <c r="D288" s="34"/>
    </row>
    <row r="289" spans="2:4" x14ac:dyDescent="0.25">
      <c r="B289" s="15" t="s">
        <v>28</v>
      </c>
      <c r="C289" s="11">
        <v>2</v>
      </c>
      <c r="D289" s="34"/>
    </row>
    <row r="290" spans="2:4" x14ac:dyDescent="0.25">
      <c r="B290" s="15" t="s">
        <v>26</v>
      </c>
      <c r="C290" s="11">
        <v>30</v>
      </c>
      <c r="D290" s="34"/>
    </row>
    <row r="291" spans="2:4" x14ac:dyDescent="0.25">
      <c r="B291" s="15" t="s">
        <v>24</v>
      </c>
      <c r="C291" s="11">
        <v>42</v>
      </c>
      <c r="D291" s="34"/>
    </row>
    <row r="292" spans="2:4" x14ac:dyDescent="0.25">
      <c r="B292" s="15" t="s">
        <v>23</v>
      </c>
      <c r="C292" s="11">
        <v>52</v>
      </c>
      <c r="D292" s="34"/>
    </row>
    <row r="293" spans="2:4" x14ac:dyDescent="0.25">
      <c r="B293" s="15" t="s">
        <v>25</v>
      </c>
      <c r="C293" s="11">
        <v>27</v>
      </c>
      <c r="D293" s="34"/>
    </row>
    <row r="294" spans="2:4" ht="13.8" thickBot="1" x14ac:dyDescent="0.3">
      <c r="B294" s="15" t="s">
        <v>29</v>
      </c>
      <c r="C294" s="11">
        <v>14</v>
      </c>
      <c r="D294" s="35"/>
    </row>
    <row r="295" spans="2:4" ht="13.8" thickBot="1" x14ac:dyDescent="0.3">
      <c r="B295" s="1" t="s">
        <v>20</v>
      </c>
      <c r="C295" s="2">
        <v>348</v>
      </c>
      <c r="D295" s="3">
        <f>(C296+C299+C300+C304+C305+C306+C307-C302)/C295</f>
        <v>0.93103448275862066</v>
      </c>
    </row>
    <row r="296" spans="2:4" x14ac:dyDescent="0.25">
      <c r="B296" s="16" t="s">
        <v>79</v>
      </c>
      <c r="C296" s="13">
        <v>139</v>
      </c>
      <c r="D296" s="33"/>
    </row>
    <row r="297" spans="2:4" x14ac:dyDescent="0.25">
      <c r="B297" s="14" t="s">
        <v>36</v>
      </c>
      <c r="C297" s="10">
        <v>24</v>
      </c>
      <c r="D297" s="34"/>
    </row>
    <row r="298" spans="2:4" x14ac:dyDescent="0.25">
      <c r="B298" s="15" t="s">
        <v>26</v>
      </c>
      <c r="C298" s="11">
        <v>1</v>
      </c>
      <c r="D298" s="34"/>
    </row>
    <row r="299" spans="2:4" x14ac:dyDescent="0.25">
      <c r="B299" s="15" t="s">
        <v>24</v>
      </c>
      <c r="C299" s="11">
        <v>5</v>
      </c>
      <c r="D299" s="34"/>
    </row>
    <row r="300" spans="2:4" x14ac:dyDescent="0.25">
      <c r="B300" s="15" t="s">
        <v>29</v>
      </c>
      <c r="C300" s="11">
        <v>18</v>
      </c>
      <c r="D300" s="34"/>
    </row>
    <row r="301" spans="2:4" x14ac:dyDescent="0.25">
      <c r="B301" s="14" t="s">
        <v>22</v>
      </c>
      <c r="C301" s="10">
        <v>185</v>
      </c>
      <c r="D301" s="34"/>
    </row>
    <row r="302" spans="2:4" x14ac:dyDescent="0.25">
      <c r="B302" s="15" t="s">
        <v>28</v>
      </c>
      <c r="C302" s="11">
        <v>2</v>
      </c>
      <c r="D302" s="34"/>
    </row>
    <row r="303" spans="2:4" x14ac:dyDescent="0.25">
      <c r="B303" s="15" t="s">
        <v>26</v>
      </c>
      <c r="C303" s="11">
        <v>19</v>
      </c>
      <c r="D303" s="34"/>
    </row>
    <row r="304" spans="2:4" x14ac:dyDescent="0.25">
      <c r="B304" s="15" t="s">
        <v>24</v>
      </c>
      <c r="C304" s="11">
        <v>77</v>
      </c>
      <c r="D304" s="34"/>
    </row>
    <row r="305" spans="2:4" x14ac:dyDescent="0.25">
      <c r="B305" s="15" t="s">
        <v>23</v>
      </c>
      <c r="C305" s="11">
        <v>48</v>
      </c>
      <c r="D305" s="34"/>
    </row>
    <row r="306" spans="2:4" x14ac:dyDescent="0.25">
      <c r="B306" s="15" t="s">
        <v>25</v>
      </c>
      <c r="C306" s="11">
        <v>6</v>
      </c>
      <c r="D306" s="34"/>
    </row>
    <row r="307" spans="2:4" ht="13.8" thickBot="1" x14ac:dyDescent="0.3">
      <c r="B307" s="15" t="s">
        <v>29</v>
      </c>
      <c r="C307" s="11">
        <v>33</v>
      </c>
      <c r="D307" s="35"/>
    </row>
    <row r="308" spans="2:4" ht="13.8" thickBot="1" x14ac:dyDescent="0.3">
      <c r="B308" s="1" t="s">
        <v>19</v>
      </c>
      <c r="C308" s="2">
        <v>141</v>
      </c>
      <c r="D308" s="3">
        <f>(C309+C311+C312+C313+C316+C317+C318+C319)/C308</f>
        <v>0.93617021276595747</v>
      </c>
    </row>
    <row r="309" spans="2:4" x14ac:dyDescent="0.25">
      <c r="B309" s="16" t="s">
        <v>79</v>
      </c>
      <c r="C309" s="13">
        <v>54</v>
      </c>
      <c r="D309" s="33"/>
    </row>
    <row r="310" spans="2:4" x14ac:dyDescent="0.25">
      <c r="B310" s="14" t="s">
        <v>36</v>
      </c>
      <c r="C310" s="10">
        <v>8</v>
      </c>
      <c r="D310" s="34"/>
    </row>
    <row r="311" spans="2:4" x14ac:dyDescent="0.25">
      <c r="B311" s="15" t="s">
        <v>24</v>
      </c>
      <c r="C311" s="11">
        <v>6</v>
      </c>
      <c r="D311" s="34"/>
    </row>
    <row r="312" spans="2:4" x14ac:dyDescent="0.25">
      <c r="B312" s="15" t="s">
        <v>23</v>
      </c>
      <c r="C312" s="11">
        <v>1</v>
      </c>
      <c r="D312" s="34"/>
    </row>
    <row r="313" spans="2:4" x14ac:dyDescent="0.25">
      <c r="B313" s="15" t="s">
        <v>29</v>
      </c>
      <c r="C313" s="11">
        <v>1</v>
      </c>
      <c r="D313" s="34"/>
    </row>
    <row r="314" spans="2:4" x14ac:dyDescent="0.25">
      <c r="B314" s="14" t="s">
        <v>22</v>
      </c>
      <c r="C314" s="10">
        <v>79</v>
      </c>
      <c r="D314" s="34"/>
    </row>
    <row r="315" spans="2:4" x14ac:dyDescent="0.25">
      <c r="B315" s="15" t="s">
        <v>26</v>
      </c>
      <c r="C315" s="11">
        <v>9</v>
      </c>
      <c r="D315" s="34"/>
    </row>
    <row r="316" spans="2:4" x14ac:dyDescent="0.25">
      <c r="B316" s="15" t="s">
        <v>24</v>
      </c>
      <c r="C316" s="11">
        <v>28</v>
      </c>
      <c r="D316" s="34"/>
    </row>
    <row r="317" spans="2:4" x14ac:dyDescent="0.25">
      <c r="B317" s="15" t="s">
        <v>23</v>
      </c>
      <c r="C317" s="11">
        <v>33</v>
      </c>
      <c r="D317" s="34"/>
    </row>
    <row r="318" spans="2:4" x14ac:dyDescent="0.25">
      <c r="B318" s="15" t="s">
        <v>25</v>
      </c>
      <c r="C318" s="11">
        <v>4</v>
      </c>
      <c r="D318" s="34"/>
    </row>
    <row r="319" spans="2:4" ht="13.8" thickBot="1" x14ac:dyDescent="0.3">
      <c r="B319" s="15" t="s">
        <v>29</v>
      </c>
      <c r="C319" s="11">
        <v>5</v>
      </c>
      <c r="D319" s="35"/>
    </row>
    <row r="320" spans="2:4" ht="13.8" thickBot="1" x14ac:dyDescent="0.3">
      <c r="B320" s="1" t="s">
        <v>10</v>
      </c>
      <c r="C320" s="2">
        <v>565</v>
      </c>
      <c r="D320" s="3">
        <f>(C321+C324+C325+C326+C330+C331+C332+C333-C328)/C320</f>
        <v>0.91504424778761062</v>
      </c>
    </row>
    <row r="321" spans="2:4" x14ac:dyDescent="0.25">
      <c r="B321" s="16" t="s">
        <v>79</v>
      </c>
      <c r="C321" s="13">
        <v>285</v>
      </c>
      <c r="D321" s="33"/>
    </row>
    <row r="322" spans="2:4" x14ac:dyDescent="0.25">
      <c r="B322" s="14" t="s">
        <v>36</v>
      </c>
      <c r="C322" s="10">
        <v>49</v>
      </c>
      <c r="D322" s="34"/>
    </row>
    <row r="323" spans="2:4" x14ac:dyDescent="0.25">
      <c r="B323" s="15" t="s">
        <v>26</v>
      </c>
      <c r="C323" s="11">
        <v>4</v>
      </c>
      <c r="D323" s="34"/>
    </row>
    <row r="324" spans="2:4" x14ac:dyDescent="0.25">
      <c r="B324" s="15" t="s">
        <v>24</v>
      </c>
      <c r="C324" s="11">
        <v>18</v>
      </c>
      <c r="D324" s="34"/>
    </row>
    <row r="325" spans="2:4" x14ac:dyDescent="0.25">
      <c r="B325" s="15" t="s">
        <v>25</v>
      </c>
      <c r="C325" s="11">
        <v>3</v>
      </c>
      <c r="D325" s="34"/>
    </row>
    <row r="326" spans="2:4" x14ac:dyDescent="0.25">
      <c r="B326" s="15" t="s">
        <v>29</v>
      </c>
      <c r="C326" s="11">
        <v>24</v>
      </c>
      <c r="D326" s="34"/>
    </row>
    <row r="327" spans="2:4" x14ac:dyDescent="0.25">
      <c r="B327" s="14" t="s">
        <v>22</v>
      </c>
      <c r="C327" s="10">
        <v>231</v>
      </c>
      <c r="D327" s="34"/>
    </row>
    <row r="328" spans="2:4" x14ac:dyDescent="0.25">
      <c r="B328" s="15" t="s">
        <v>28</v>
      </c>
      <c r="C328" s="11">
        <v>7</v>
      </c>
      <c r="D328" s="34"/>
    </row>
    <row r="329" spans="2:4" x14ac:dyDescent="0.25">
      <c r="B329" s="15" t="s">
        <v>26</v>
      </c>
      <c r="C329" s="11">
        <v>30</v>
      </c>
      <c r="D329" s="34"/>
    </row>
    <row r="330" spans="2:4" x14ac:dyDescent="0.25">
      <c r="B330" s="15" t="s">
        <v>24</v>
      </c>
      <c r="C330" s="11">
        <v>77</v>
      </c>
      <c r="D330" s="34"/>
    </row>
    <row r="331" spans="2:4" x14ac:dyDescent="0.25">
      <c r="B331" s="15" t="s">
        <v>23</v>
      </c>
      <c r="C331" s="11">
        <v>56</v>
      </c>
      <c r="D331" s="34"/>
    </row>
    <row r="332" spans="2:4" x14ac:dyDescent="0.25">
      <c r="B332" s="15" t="s">
        <v>25</v>
      </c>
      <c r="C332" s="11">
        <v>33</v>
      </c>
      <c r="D332" s="34"/>
    </row>
    <row r="333" spans="2:4" ht="13.8" thickBot="1" x14ac:dyDescent="0.3">
      <c r="B333" s="15" t="s">
        <v>29</v>
      </c>
      <c r="C333" s="11">
        <v>28</v>
      </c>
      <c r="D333" s="35"/>
    </row>
    <row r="334" spans="2:4" ht="13.8" thickBot="1" x14ac:dyDescent="0.3">
      <c r="B334" s="1" t="s">
        <v>34</v>
      </c>
      <c r="C334" s="2">
        <v>78</v>
      </c>
      <c r="D334" s="3">
        <f>(C335+C338+C339+C343+C344+C345+C346-C341)/C334</f>
        <v>0.88461538461538458</v>
      </c>
    </row>
    <row r="335" spans="2:4" x14ac:dyDescent="0.25">
      <c r="B335" s="16" t="s">
        <v>79</v>
      </c>
      <c r="C335" s="13">
        <v>22</v>
      </c>
      <c r="D335" s="33"/>
    </row>
    <row r="336" spans="2:4" x14ac:dyDescent="0.25">
      <c r="B336" s="14" t="s">
        <v>36</v>
      </c>
      <c r="C336" s="10">
        <v>4</v>
      </c>
      <c r="D336" s="34"/>
    </row>
    <row r="337" spans="2:4" x14ac:dyDescent="0.25">
      <c r="B337" s="15" t="s">
        <v>26</v>
      </c>
      <c r="C337" s="11">
        <v>1</v>
      </c>
      <c r="D337" s="34"/>
    </row>
    <row r="338" spans="2:4" x14ac:dyDescent="0.25">
      <c r="B338" s="15" t="s">
        <v>25</v>
      </c>
      <c r="C338" s="11">
        <v>1</v>
      </c>
      <c r="D338" s="34"/>
    </row>
    <row r="339" spans="2:4" x14ac:dyDescent="0.25">
      <c r="B339" s="15" t="s">
        <v>29</v>
      </c>
      <c r="C339" s="11">
        <v>2</v>
      </c>
      <c r="D339" s="34"/>
    </row>
    <row r="340" spans="2:4" x14ac:dyDescent="0.25">
      <c r="B340" s="14" t="s">
        <v>22</v>
      </c>
      <c r="C340" s="10">
        <v>52</v>
      </c>
      <c r="D340" s="34"/>
    </row>
    <row r="341" spans="2:4" x14ac:dyDescent="0.25">
      <c r="B341" s="15" t="s">
        <v>28</v>
      </c>
      <c r="C341" s="11">
        <v>2</v>
      </c>
      <c r="D341" s="34"/>
    </row>
    <row r="342" spans="2:4" x14ac:dyDescent="0.25">
      <c r="B342" s="15" t="s">
        <v>26</v>
      </c>
      <c r="C342" s="11">
        <v>4</v>
      </c>
      <c r="D342" s="34"/>
    </row>
    <row r="343" spans="2:4" x14ac:dyDescent="0.25">
      <c r="B343" s="15" t="s">
        <v>24</v>
      </c>
      <c r="C343" s="11">
        <v>17</v>
      </c>
      <c r="D343" s="34"/>
    </row>
    <row r="344" spans="2:4" x14ac:dyDescent="0.25">
      <c r="B344" s="15" t="s">
        <v>23</v>
      </c>
      <c r="C344" s="11">
        <v>22</v>
      </c>
      <c r="D344" s="34"/>
    </row>
    <row r="345" spans="2:4" x14ac:dyDescent="0.25">
      <c r="B345" s="15" t="s">
        <v>25</v>
      </c>
      <c r="C345" s="11">
        <v>4</v>
      </c>
      <c r="D345" s="34"/>
    </row>
    <row r="346" spans="2:4" ht="13.8" thickBot="1" x14ac:dyDescent="0.3">
      <c r="B346" s="15" t="s">
        <v>29</v>
      </c>
      <c r="C346" s="11">
        <v>3</v>
      </c>
      <c r="D346" s="35"/>
    </row>
    <row r="347" spans="2:4" ht="13.8" thickBot="1" x14ac:dyDescent="0.3">
      <c r="B347" s="1" t="s">
        <v>74</v>
      </c>
      <c r="C347" s="2">
        <v>62</v>
      </c>
      <c r="D347" s="3">
        <f>(C348+C350)/C347</f>
        <v>1</v>
      </c>
    </row>
    <row r="348" spans="2:4" x14ac:dyDescent="0.25">
      <c r="B348" s="16" t="s">
        <v>79</v>
      </c>
      <c r="C348" s="13">
        <v>53</v>
      </c>
      <c r="D348" s="33"/>
    </row>
    <row r="349" spans="2:4" x14ac:dyDescent="0.25">
      <c r="B349" s="14" t="s">
        <v>22</v>
      </c>
      <c r="C349" s="10">
        <v>9</v>
      </c>
      <c r="D349" s="34"/>
    </row>
    <row r="350" spans="2:4" ht="13.8" thickBot="1" x14ac:dyDescent="0.3">
      <c r="B350" s="15" t="s">
        <v>23</v>
      </c>
      <c r="C350" s="11">
        <v>9</v>
      </c>
      <c r="D350" s="35"/>
    </row>
    <row r="351" spans="2:4" ht="13.8" thickBot="1" x14ac:dyDescent="0.3">
      <c r="B351" s="1" t="s">
        <v>38</v>
      </c>
      <c r="C351" s="2">
        <v>126</v>
      </c>
      <c r="D351" s="3">
        <f>(C352+C354+C355+C359+C360+C361+C362-C357)/C351</f>
        <v>0.74603174603174605</v>
      </c>
    </row>
    <row r="352" spans="2:4" x14ac:dyDescent="0.25">
      <c r="B352" s="16" t="s">
        <v>79</v>
      </c>
      <c r="C352" s="13">
        <v>42</v>
      </c>
      <c r="D352" s="33"/>
    </row>
    <row r="353" spans="2:4" x14ac:dyDescent="0.25">
      <c r="B353" s="14" t="s">
        <v>36</v>
      </c>
      <c r="C353" s="10">
        <v>2</v>
      </c>
      <c r="D353" s="34"/>
    </row>
    <row r="354" spans="2:4" x14ac:dyDescent="0.25">
      <c r="B354" s="15" t="s">
        <v>23</v>
      </c>
      <c r="C354" s="11">
        <v>1</v>
      </c>
      <c r="D354" s="34"/>
    </row>
    <row r="355" spans="2:4" x14ac:dyDescent="0.25">
      <c r="B355" s="15" t="s">
        <v>25</v>
      </c>
      <c r="C355" s="11">
        <v>1</v>
      </c>
      <c r="D355" s="34"/>
    </row>
    <row r="356" spans="2:4" x14ac:dyDescent="0.25">
      <c r="B356" s="14" t="s">
        <v>22</v>
      </c>
      <c r="C356" s="10">
        <v>82</v>
      </c>
      <c r="D356" s="34"/>
    </row>
    <row r="357" spans="2:4" x14ac:dyDescent="0.25">
      <c r="B357" s="15" t="s">
        <v>28</v>
      </c>
      <c r="C357" s="11">
        <v>4</v>
      </c>
      <c r="D357" s="34"/>
    </row>
    <row r="358" spans="2:4" x14ac:dyDescent="0.25">
      <c r="B358" s="15" t="s">
        <v>26</v>
      </c>
      <c r="C358" s="11">
        <v>24</v>
      </c>
      <c r="D358" s="34"/>
    </row>
    <row r="359" spans="2:4" x14ac:dyDescent="0.25">
      <c r="B359" s="15" t="s">
        <v>24</v>
      </c>
      <c r="C359" s="11">
        <v>19</v>
      </c>
      <c r="D359" s="34"/>
    </row>
    <row r="360" spans="2:4" x14ac:dyDescent="0.25">
      <c r="B360" s="15" t="s">
        <v>23</v>
      </c>
      <c r="C360" s="11">
        <v>24</v>
      </c>
      <c r="D360" s="34"/>
    </row>
    <row r="361" spans="2:4" x14ac:dyDescent="0.25">
      <c r="B361" s="15" t="s">
        <v>25</v>
      </c>
      <c r="C361" s="11">
        <v>6</v>
      </c>
      <c r="D361" s="34"/>
    </row>
    <row r="362" spans="2:4" ht="13.8" thickBot="1" x14ac:dyDescent="0.3">
      <c r="B362" s="15" t="s">
        <v>29</v>
      </c>
      <c r="C362" s="11">
        <v>5</v>
      </c>
      <c r="D362" s="35"/>
    </row>
    <row r="363" spans="2:4" ht="13.8" thickBot="1" x14ac:dyDescent="0.3">
      <c r="B363" s="1" t="s">
        <v>6</v>
      </c>
      <c r="C363" s="2">
        <v>589</v>
      </c>
      <c r="D363" s="3">
        <f>(C364+C367+C368+C369+C370+C374+C375+C376+C377-C372)/C363</f>
        <v>0.89473684210526316</v>
      </c>
    </row>
    <row r="364" spans="2:4" x14ac:dyDescent="0.25">
      <c r="B364" s="16" t="s">
        <v>79</v>
      </c>
      <c r="C364" s="13">
        <v>215</v>
      </c>
      <c r="D364" s="33"/>
    </row>
    <row r="365" spans="2:4" x14ac:dyDescent="0.25">
      <c r="B365" s="14" t="s">
        <v>36</v>
      </c>
      <c r="C365" s="10">
        <v>40</v>
      </c>
      <c r="D365" s="34"/>
    </row>
    <row r="366" spans="2:4" x14ac:dyDescent="0.25">
      <c r="B366" s="15" t="s">
        <v>26</v>
      </c>
      <c r="C366" s="11">
        <v>1</v>
      </c>
      <c r="D366" s="34"/>
    </row>
    <row r="367" spans="2:4" x14ac:dyDescent="0.25">
      <c r="B367" s="15" t="s">
        <v>24</v>
      </c>
      <c r="C367" s="11">
        <v>8</v>
      </c>
      <c r="D367" s="34"/>
    </row>
    <row r="368" spans="2:4" x14ac:dyDescent="0.25">
      <c r="B368" s="15" t="s">
        <v>23</v>
      </c>
      <c r="C368" s="11">
        <v>15</v>
      </c>
      <c r="D368" s="34"/>
    </row>
    <row r="369" spans="2:4" x14ac:dyDescent="0.25">
      <c r="B369" s="15" t="s">
        <v>25</v>
      </c>
      <c r="C369" s="11">
        <v>1</v>
      </c>
      <c r="D369" s="34"/>
    </row>
    <row r="370" spans="2:4" x14ac:dyDescent="0.25">
      <c r="B370" s="15" t="s">
        <v>29</v>
      </c>
      <c r="C370" s="11">
        <v>15</v>
      </c>
      <c r="D370" s="34"/>
    </row>
    <row r="371" spans="2:4" x14ac:dyDescent="0.25">
      <c r="B371" s="14" t="s">
        <v>22</v>
      </c>
      <c r="C371" s="10">
        <v>334</v>
      </c>
      <c r="D371" s="34"/>
    </row>
    <row r="372" spans="2:4" x14ac:dyDescent="0.25">
      <c r="B372" s="15" t="s">
        <v>28</v>
      </c>
      <c r="C372" s="11">
        <v>9</v>
      </c>
      <c r="D372" s="34"/>
    </row>
    <row r="373" spans="2:4" x14ac:dyDescent="0.25">
      <c r="B373" s="15" t="s">
        <v>26</v>
      </c>
      <c r="C373" s="11">
        <v>43</v>
      </c>
      <c r="D373" s="34"/>
    </row>
    <row r="374" spans="2:4" x14ac:dyDescent="0.25">
      <c r="B374" s="15" t="s">
        <v>24</v>
      </c>
      <c r="C374" s="11">
        <v>93</v>
      </c>
      <c r="D374" s="34"/>
    </row>
    <row r="375" spans="2:4" x14ac:dyDescent="0.25">
      <c r="B375" s="15" t="s">
        <v>23</v>
      </c>
      <c r="C375" s="11">
        <v>74</v>
      </c>
      <c r="D375" s="34"/>
    </row>
    <row r="376" spans="2:4" x14ac:dyDescent="0.25">
      <c r="B376" s="15" t="s">
        <v>25</v>
      </c>
      <c r="C376" s="11">
        <v>40</v>
      </c>
      <c r="D376" s="34"/>
    </row>
    <row r="377" spans="2:4" ht="13.8" thickBot="1" x14ac:dyDescent="0.3">
      <c r="B377" s="15" t="s">
        <v>29</v>
      </c>
      <c r="C377" s="11">
        <v>75</v>
      </c>
      <c r="D377" s="35"/>
    </row>
    <row r="378" spans="2:4" ht="13.8" thickBot="1" x14ac:dyDescent="0.3">
      <c r="B378" s="1" t="s">
        <v>32</v>
      </c>
      <c r="C378" s="2">
        <v>58</v>
      </c>
      <c r="D378" s="3">
        <f>(C379+C381+C382+C385+C386+C387+C388)/C378</f>
        <v>0.96551724137931039</v>
      </c>
    </row>
    <row r="379" spans="2:4" x14ac:dyDescent="0.25">
      <c r="B379" s="16" t="s">
        <v>79</v>
      </c>
      <c r="C379" s="13">
        <v>30</v>
      </c>
      <c r="D379" s="33"/>
    </row>
    <row r="380" spans="2:4" x14ac:dyDescent="0.25">
      <c r="B380" s="14" t="s">
        <v>36</v>
      </c>
      <c r="C380" s="10">
        <v>4</v>
      </c>
      <c r="D380" s="34"/>
    </row>
    <row r="381" spans="2:4" x14ac:dyDescent="0.25">
      <c r="B381" s="15" t="s">
        <v>24</v>
      </c>
      <c r="C381" s="11">
        <v>2</v>
      </c>
      <c r="D381" s="34"/>
    </row>
    <row r="382" spans="2:4" x14ac:dyDescent="0.25">
      <c r="B382" s="15" t="s">
        <v>29</v>
      </c>
      <c r="C382" s="11">
        <v>2</v>
      </c>
      <c r="D382" s="34"/>
    </row>
    <row r="383" spans="2:4" x14ac:dyDescent="0.25">
      <c r="B383" s="14" t="s">
        <v>22</v>
      </c>
      <c r="C383" s="10">
        <v>24</v>
      </c>
      <c r="D383" s="34"/>
    </row>
    <row r="384" spans="2:4" x14ac:dyDescent="0.25">
      <c r="B384" s="15" t="s">
        <v>26</v>
      </c>
      <c r="C384" s="11">
        <v>2</v>
      </c>
      <c r="D384" s="34"/>
    </row>
    <row r="385" spans="2:4" x14ac:dyDescent="0.25">
      <c r="B385" s="15" t="s">
        <v>24</v>
      </c>
      <c r="C385" s="11">
        <v>12</v>
      </c>
      <c r="D385" s="34"/>
    </row>
    <row r="386" spans="2:4" x14ac:dyDescent="0.25">
      <c r="B386" s="15" t="s">
        <v>23</v>
      </c>
      <c r="C386" s="11">
        <v>5</v>
      </c>
      <c r="D386" s="34"/>
    </row>
    <row r="387" spans="2:4" x14ac:dyDescent="0.25">
      <c r="B387" s="15" t="s">
        <v>25</v>
      </c>
      <c r="C387" s="11">
        <v>2</v>
      </c>
      <c r="D387" s="34"/>
    </row>
    <row r="388" spans="2:4" ht="13.8" thickBot="1" x14ac:dyDescent="0.3">
      <c r="B388" s="15" t="s">
        <v>29</v>
      </c>
      <c r="C388" s="11">
        <v>3</v>
      </c>
      <c r="D388" s="35"/>
    </row>
    <row r="389" spans="2:4" ht="13.8" thickBot="1" x14ac:dyDescent="0.3">
      <c r="B389" s="1" t="s">
        <v>13</v>
      </c>
      <c r="C389" s="2">
        <v>2057</v>
      </c>
      <c r="D389" s="3">
        <f>(C390+C394+C395+C396+C400+C401+C402+C403-C392-C398)/C389</f>
        <v>0.93971803597472048</v>
      </c>
    </row>
    <row r="390" spans="2:4" x14ac:dyDescent="0.25">
      <c r="B390" s="16" t="s">
        <v>79</v>
      </c>
      <c r="C390" s="13">
        <v>971</v>
      </c>
      <c r="D390" s="33"/>
    </row>
    <row r="391" spans="2:4" x14ac:dyDescent="0.25">
      <c r="B391" s="14" t="s">
        <v>36</v>
      </c>
      <c r="C391" s="10">
        <v>39</v>
      </c>
      <c r="D391" s="34"/>
    </row>
    <row r="392" spans="2:4" x14ac:dyDescent="0.25">
      <c r="B392" s="15" t="s">
        <v>28</v>
      </c>
      <c r="C392" s="11">
        <v>1</v>
      </c>
      <c r="D392" s="34"/>
    </row>
    <row r="393" spans="2:4" x14ac:dyDescent="0.25">
      <c r="B393" s="15" t="s">
        <v>26</v>
      </c>
      <c r="C393" s="11">
        <v>1</v>
      </c>
      <c r="D393" s="34"/>
    </row>
    <row r="394" spans="2:4" x14ac:dyDescent="0.25">
      <c r="B394" s="15" t="s">
        <v>24</v>
      </c>
      <c r="C394" s="11">
        <v>4</v>
      </c>
      <c r="D394" s="34"/>
    </row>
    <row r="395" spans="2:4" x14ac:dyDescent="0.25">
      <c r="B395" s="15" t="s">
        <v>25</v>
      </c>
      <c r="C395" s="11">
        <v>12</v>
      </c>
      <c r="D395" s="34"/>
    </row>
    <row r="396" spans="2:4" x14ac:dyDescent="0.25">
      <c r="B396" s="15" t="s">
        <v>29</v>
      </c>
      <c r="C396" s="11">
        <v>21</v>
      </c>
      <c r="D396" s="34"/>
    </row>
    <row r="397" spans="2:4" x14ac:dyDescent="0.25">
      <c r="B397" s="14" t="s">
        <v>22</v>
      </c>
      <c r="C397" s="10">
        <v>1047</v>
      </c>
      <c r="D397" s="34"/>
    </row>
    <row r="398" spans="2:4" x14ac:dyDescent="0.25">
      <c r="B398" s="15" t="s">
        <v>28</v>
      </c>
      <c r="C398" s="11">
        <v>20</v>
      </c>
      <c r="D398" s="34"/>
    </row>
    <row r="399" spans="2:4" x14ac:dyDescent="0.25">
      <c r="B399" s="15" t="s">
        <v>26</v>
      </c>
      <c r="C399" s="11">
        <v>81</v>
      </c>
      <c r="D399" s="34"/>
    </row>
    <row r="400" spans="2:4" x14ac:dyDescent="0.25">
      <c r="B400" s="15" t="s">
        <v>24</v>
      </c>
      <c r="C400" s="11">
        <v>314</v>
      </c>
      <c r="D400" s="34"/>
    </row>
    <row r="401" spans="2:4" x14ac:dyDescent="0.25">
      <c r="B401" s="15" t="s">
        <v>23</v>
      </c>
      <c r="C401" s="11">
        <v>380</v>
      </c>
      <c r="D401" s="34"/>
    </row>
    <row r="402" spans="2:4" x14ac:dyDescent="0.25">
      <c r="B402" s="15" t="s">
        <v>25</v>
      </c>
      <c r="C402" s="11">
        <v>149</v>
      </c>
      <c r="D402" s="34"/>
    </row>
    <row r="403" spans="2:4" ht="13.8" thickBot="1" x14ac:dyDescent="0.3">
      <c r="B403" s="15" t="s">
        <v>29</v>
      </c>
      <c r="C403" s="11">
        <v>103</v>
      </c>
      <c r="D403" s="35"/>
    </row>
    <row r="404" spans="2:4" ht="13.8" thickBot="1" x14ac:dyDescent="0.3">
      <c r="B404" s="1" t="s">
        <v>21</v>
      </c>
      <c r="C404" s="2">
        <v>560</v>
      </c>
      <c r="D404" s="3">
        <f>(C405+C407+C408+C412+C413+C414+C415-C410)/C404</f>
        <v>0.93035714285714288</v>
      </c>
    </row>
    <row r="405" spans="2:4" x14ac:dyDescent="0.25">
      <c r="B405" s="16" t="s">
        <v>79</v>
      </c>
      <c r="C405" s="13">
        <v>320</v>
      </c>
      <c r="D405" s="33"/>
    </row>
    <row r="406" spans="2:4" x14ac:dyDescent="0.25">
      <c r="B406" s="14" t="s">
        <v>36</v>
      </c>
      <c r="C406" s="10">
        <v>3</v>
      </c>
      <c r="D406" s="34"/>
    </row>
    <row r="407" spans="2:4" x14ac:dyDescent="0.25">
      <c r="B407" s="15" t="s">
        <v>25</v>
      </c>
      <c r="C407" s="11">
        <v>2</v>
      </c>
      <c r="D407" s="34"/>
    </row>
    <row r="408" spans="2:4" x14ac:dyDescent="0.25">
      <c r="B408" s="15" t="s">
        <v>29</v>
      </c>
      <c r="C408" s="11">
        <v>1</v>
      </c>
      <c r="D408" s="34"/>
    </row>
    <row r="409" spans="2:4" x14ac:dyDescent="0.25">
      <c r="B409" s="14" t="s">
        <v>22</v>
      </c>
      <c r="C409" s="10">
        <v>237</v>
      </c>
      <c r="D409" s="34"/>
    </row>
    <row r="410" spans="2:4" x14ac:dyDescent="0.25">
      <c r="B410" s="15" t="s">
        <v>28</v>
      </c>
      <c r="C410" s="11">
        <v>5</v>
      </c>
      <c r="D410" s="34"/>
    </row>
    <row r="411" spans="2:4" x14ac:dyDescent="0.25">
      <c r="B411" s="15" t="s">
        <v>26</v>
      </c>
      <c r="C411" s="11">
        <v>29</v>
      </c>
      <c r="D411" s="34"/>
    </row>
    <row r="412" spans="2:4" x14ac:dyDescent="0.25">
      <c r="B412" s="15" t="s">
        <v>24</v>
      </c>
      <c r="C412" s="11">
        <v>24</v>
      </c>
      <c r="D412" s="34"/>
    </row>
    <row r="413" spans="2:4" x14ac:dyDescent="0.25">
      <c r="B413" s="15" t="s">
        <v>23</v>
      </c>
      <c r="C413" s="11">
        <v>69</v>
      </c>
      <c r="D413" s="34"/>
    </row>
    <row r="414" spans="2:4" x14ac:dyDescent="0.25">
      <c r="B414" s="15" t="s">
        <v>25</v>
      </c>
      <c r="C414" s="11">
        <v>96</v>
      </c>
      <c r="D414" s="34"/>
    </row>
    <row r="415" spans="2:4" ht="13.8" thickBot="1" x14ac:dyDescent="0.3">
      <c r="B415" s="15" t="s">
        <v>29</v>
      </c>
      <c r="C415" s="11">
        <v>14</v>
      </c>
      <c r="D415" s="35"/>
    </row>
    <row r="416" spans="2:4" ht="13.8" thickBot="1" x14ac:dyDescent="0.3">
      <c r="B416" s="1" t="s">
        <v>45</v>
      </c>
      <c r="C416" s="2">
        <v>22</v>
      </c>
      <c r="D416" s="3">
        <f>(C417+C419+C421+C422+C423)/C416</f>
        <v>1</v>
      </c>
    </row>
    <row r="417" spans="2:4" x14ac:dyDescent="0.25">
      <c r="B417" s="16" t="s">
        <v>79</v>
      </c>
      <c r="C417" s="13">
        <v>13</v>
      </c>
      <c r="D417" s="33"/>
    </row>
    <row r="418" spans="2:4" x14ac:dyDescent="0.25">
      <c r="B418" s="14" t="s">
        <v>36</v>
      </c>
      <c r="C418" s="10">
        <v>1</v>
      </c>
      <c r="D418" s="34"/>
    </row>
    <row r="419" spans="2:4" x14ac:dyDescent="0.25">
      <c r="B419" s="15" t="s">
        <v>23</v>
      </c>
      <c r="C419" s="11">
        <v>1</v>
      </c>
      <c r="D419" s="34"/>
    </row>
    <row r="420" spans="2:4" x14ac:dyDescent="0.25">
      <c r="B420" s="14" t="s">
        <v>22</v>
      </c>
      <c r="C420" s="10">
        <v>8</v>
      </c>
      <c r="D420" s="34"/>
    </row>
    <row r="421" spans="2:4" x14ac:dyDescent="0.25">
      <c r="B421" s="15" t="s">
        <v>24</v>
      </c>
      <c r="C421" s="11">
        <v>2</v>
      </c>
      <c r="D421" s="34"/>
    </row>
    <row r="422" spans="2:4" x14ac:dyDescent="0.25">
      <c r="B422" s="15" t="s">
        <v>23</v>
      </c>
      <c r="C422" s="11">
        <v>5</v>
      </c>
      <c r="D422" s="34"/>
    </row>
    <row r="423" spans="2:4" ht="13.8" thickBot="1" x14ac:dyDescent="0.3">
      <c r="B423" s="15" t="s">
        <v>29</v>
      </c>
      <c r="C423" s="11">
        <v>1</v>
      </c>
      <c r="D423" s="35"/>
    </row>
    <row r="424" spans="2:4" ht="13.8" thickBot="1" x14ac:dyDescent="0.3">
      <c r="B424" s="1" t="s">
        <v>48</v>
      </c>
      <c r="C424" s="2">
        <v>9</v>
      </c>
      <c r="D424" s="3">
        <f>(C425+C427+C430+C431)/C424</f>
        <v>0.88888888888888884</v>
      </c>
    </row>
    <row r="425" spans="2:4" x14ac:dyDescent="0.25">
      <c r="B425" s="16" t="s">
        <v>79</v>
      </c>
      <c r="C425" s="13">
        <v>2</v>
      </c>
      <c r="D425" s="33"/>
    </row>
    <row r="426" spans="2:4" x14ac:dyDescent="0.25">
      <c r="B426" s="14" t="s">
        <v>36</v>
      </c>
      <c r="C426" s="10">
        <v>1</v>
      </c>
      <c r="D426" s="34"/>
    </row>
    <row r="427" spans="2:4" x14ac:dyDescent="0.25">
      <c r="B427" s="15" t="s">
        <v>24</v>
      </c>
      <c r="C427" s="11">
        <v>1</v>
      </c>
      <c r="D427" s="34"/>
    </row>
    <row r="428" spans="2:4" x14ac:dyDescent="0.25">
      <c r="B428" s="14" t="s">
        <v>22</v>
      </c>
      <c r="C428" s="10">
        <v>6</v>
      </c>
      <c r="D428" s="34"/>
    </row>
    <row r="429" spans="2:4" x14ac:dyDescent="0.25">
      <c r="B429" s="15" t="s">
        <v>26</v>
      </c>
      <c r="C429" s="11">
        <v>1</v>
      </c>
      <c r="D429" s="34"/>
    </row>
    <row r="430" spans="2:4" x14ac:dyDescent="0.25">
      <c r="B430" s="15" t="s">
        <v>24</v>
      </c>
      <c r="C430" s="11">
        <v>1</v>
      </c>
      <c r="D430" s="34"/>
    </row>
    <row r="431" spans="2:4" ht="13.8" thickBot="1" x14ac:dyDescent="0.3">
      <c r="B431" s="15" t="s">
        <v>23</v>
      </c>
      <c r="C431" s="11">
        <v>4</v>
      </c>
      <c r="D431" s="35"/>
    </row>
    <row r="432" spans="2:4" ht="13.8" thickBot="1" x14ac:dyDescent="0.3">
      <c r="B432" s="1" t="s">
        <v>17</v>
      </c>
      <c r="C432" s="2">
        <v>458</v>
      </c>
      <c r="D432" s="3">
        <f>(C433+C436+C437+C441+C443+C444+C442-C439)/C432</f>
        <v>0.90611353711790388</v>
      </c>
    </row>
    <row r="433" spans="2:4" x14ac:dyDescent="0.25">
      <c r="B433" s="16" t="s">
        <v>79</v>
      </c>
      <c r="C433" s="13">
        <v>236</v>
      </c>
      <c r="D433" s="33"/>
    </row>
    <row r="434" spans="2:4" x14ac:dyDescent="0.25">
      <c r="B434" s="14" t="s">
        <v>36</v>
      </c>
      <c r="C434" s="10">
        <v>7</v>
      </c>
      <c r="D434" s="34"/>
    </row>
    <row r="435" spans="2:4" x14ac:dyDescent="0.25">
      <c r="B435" s="15" t="s">
        <v>26</v>
      </c>
      <c r="C435" s="11">
        <v>2</v>
      </c>
      <c r="D435" s="34"/>
    </row>
    <row r="436" spans="2:4" x14ac:dyDescent="0.25">
      <c r="B436" s="15" t="s">
        <v>23</v>
      </c>
      <c r="C436" s="11">
        <v>4</v>
      </c>
      <c r="D436" s="34"/>
    </row>
    <row r="437" spans="2:4" x14ac:dyDescent="0.25">
      <c r="B437" s="15" t="s">
        <v>29</v>
      </c>
      <c r="C437" s="11">
        <v>1</v>
      </c>
      <c r="D437" s="34"/>
    </row>
    <row r="438" spans="2:4" x14ac:dyDescent="0.25">
      <c r="B438" s="14" t="s">
        <v>22</v>
      </c>
      <c r="C438" s="10">
        <v>215</v>
      </c>
      <c r="D438" s="34"/>
    </row>
    <row r="439" spans="2:4" x14ac:dyDescent="0.25">
      <c r="B439" s="15" t="s">
        <v>28</v>
      </c>
      <c r="C439" s="11">
        <v>5</v>
      </c>
      <c r="D439" s="34"/>
    </row>
    <row r="440" spans="2:4" x14ac:dyDescent="0.25">
      <c r="B440" s="15" t="s">
        <v>26</v>
      </c>
      <c r="C440" s="11">
        <v>31</v>
      </c>
      <c r="D440" s="34"/>
    </row>
    <row r="441" spans="2:4" x14ac:dyDescent="0.25">
      <c r="B441" s="15" t="s">
        <v>24</v>
      </c>
      <c r="C441" s="11">
        <v>48</v>
      </c>
      <c r="D441" s="34"/>
    </row>
    <row r="442" spans="2:4" x14ac:dyDescent="0.25">
      <c r="B442" s="15" t="s">
        <v>23</v>
      </c>
      <c r="C442" s="11">
        <v>70</v>
      </c>
      <c r="D442" s="34"/>
    </row>
    <row r="443" spans="2:4" x14ac:dyDescent="0.25">
      <c r="B443" s="15" t="s">
        <v>25</v>
      </c>
      <c r="C443" s="11">
        <v>40</v>
      </c>
      <c r="D443" s="34"/>
    </row>
    <row r="444" spans="2:4" ht="13.8" thickBot="1" x14ac:dyDescent="0.3">
      <c r="B444" s="15" t="s">
        <v>29</v>
      </c>
      <c r="C444" s="11">
        <v>21</v>
      </c>
      <c r="D444" s="35"/>
    </row>
    <row r="445" spans="2:4" ht="13.8" thickBot="1" x14ac:dyDescent="0.3">
      <c r="B445" s="1" t="s">
        <v>43</v>
      </c>
      <c r="C445" s="2">
        <v>9</v>
      </c>
      <c r="D445" s="3">
        <f>(C446+C450+C451+C452-C448)/C445</f>
        <v>0.66666666666666663</v>
      </c>
    </row>
    <row r="446" spans="2:4" x14ac:dyDescent="0.25">
      <c r="B446" s="16" t="s">
        <v>79</v>
      </c>
      <c r="C446" s="13">
        <v>1</v>
      </c>
      <c r="D446" s="33"/>
    </row>
    <row r="447" spans="2:4" x14ac:dyDescent="0.25">
      <c r="B447" s="14" t="s">
        <v>22</v>
      </c>
      <c r="C447" s="10">
        <v>8</v>
      </c>
      <c r="D447" s="34"/>
    </row>
    <row r="448" spans="2:4" x14ac:dyDescent="0.25">
      <c r="B448" s="15" t="s">
        <v>28</v>
      </c>
      <c r="C448" s="11">
        <v>1</v>
      </c>
      <c r="D448" s="34"/>
    </row>
    <row r="449" spans="2:4" x14ac:dyDescent="0.25">
      <c r="B449" s="15" t="s">
        <v>26</v>
      </c>
      <c r="C449" s="11">
        <v>1</v>
      </c>
      <c r="D449" s="34"/>
    </row>
    <row r="450" spans="2:4" x14ac:dyDescent="0.25">
      <c r="B450" s="15" t="s">
        <v>24</v>
      </c>
      <c r="C450" s="11">
        <v>1</v>
      </c>
      <c r="D450" s="34"/>
    </row>
    <row r="451" spans="2:4" x14ac:dyDescent="0.25">
      <c r="B451" s="15" t="s">
        <v>23</v>
      </c>
      <c r="C451" s="11">
        <v>4</v>
      </c>
      <c r="D451" s="34"/>
    </row>
    <row r="452" spans="2:4" ht="13.8" thickBot="1" x14ac:dyDescent="0.3">
      <c r="B452" s="15" t="s">
        <v>25</v>
      </c>
      <c r="C452" s="11">
        <v>1</v>
      </c>
      <c r="D452" s="35"/>
    </row>
    <row r="453" spans="2:4" ht="13.8" thickBot="1" x14ac:dyDescent="0.3">
      <c r="B453" s="1" t="s">
        <v>35</v>
      </c>
      <c r="C453" s="2">
        <v>62</v>
      </c>
      <c r="D453" s="3">
        <f>(C454+C456+C457+C460+C461+C462+C463)/C453</f>
        <v>0.82258064516129037</v>
      </c>
    </row>
    <row r="454" spans="2:4" x14ac:dyDescent="0.25">
      <c r="B454" s="16" t="s">
        <v>79</v>
      </c>
      <c r="C454" s="13">
        <v>23</v>
      </c>
      <c r="D454" s="33"/>
    </row>
    <row r="455" spans="2:4" x14ac:dyDescent="0.25">
      <c r="B455" s="14" t="s">
        <v>36</v>
      </c>
      <c r="C455" s="10">
        <v>4</v>
      </c>
      <c r="D455" s="34"/>
    </row>
    <row r="456" spans="2:4" x14ac:dyDescent="0.25">
      <c r="B456" s="15" t="s">
        <v>25</v>
      </c>
      <c r="C456" s="11">
        <v>1</v>
      </c>
      <c r="D456" s="34"/>
    </row>
    <row r="457" spans="2:4" x14ac:dyDescent="0.25">
      <c r="B457" s="15" t="s">
        <v>29</v>
      </c>
      <c r="C457" s="11">
        <v>3</v>
      </c>
      <c r="D457" s="34"/>
    </row>
    <row r="458" spans="2:4" x14ac:dyDescent="0.25">
      <c r="B458" s="14" t="s">
        <v>22</v>
      </c>
      <c r="C458" s="10">
        <v>35</v>
      </c>
      <c r="D458" s="34"/>
    </row>
    <row r="459" spans="2:4" x14ac:dyDescent="0.25">
      <c r="B459" s="15" t="s">
        <v>26</v>
      </c>
      <c r="C459" s="11">
        <v>11</v>
      </c>
      <c r="D459" s="34"/>
    </row>
    <row r="460" spans="2:4" x14ac:dyDescent="0.25">
      <c r="B460" s="15" t="s">
        <v>24</v>
      </c>
      <c r="C460" s="11">
        <v>8</v>
      </c>
      <c r="D460" s="34"/>
    </row>
    <row r="461" spans="2:4" x14ac:dyDescent="0.25">
      <c r="B461" s="15" t="s">
        <v>23</v>
      </c>
      <c r="C461" s="11">
        <v>7</v>
      </c>
      <c r="D461" s="34"/>
    </row>
    <row r="462" spans="2:4" x14ac:dyDescent="0.25">
      <c r="B462" s="15" t="s">
        <v>25</v>
      </c>
      <c r="C462" s="11">
        <v>4</v>
      </c>
      <c r="D462" s="34"/>
    </row>
    <row r="463" spans="2:4" ht="13.8" thickBot="1" x14ac:dyDescent="0.3">
      <c r="B463" s="15" t="s">
        <v>29</v>
      </c>
      <c r="C463" s="11">
        <v>5</v>
      </c>
      <c r="D463" s="35"/>
    </row>
    <row r="464" spans="2:4" ht="13.8" thickBot="1" x14ac:dyDescent="0.3">
      <c r="B464" s="1" t="s">
        <v>15</v>
      </c>
      <c r="C464" s="2">
        <v>159</v>
      </c>
      <c r="D464" s="3">
        <f>(C465+C468+C469+C470+C471)/C464</f>
        <v>0.8867924528301887</v>
      </c>
    </row>
    <row r="465" spans="2:4" x14ac:dyDescent="0.25">
      <c r="B465" s="16" t="s">
        <v>79</v>
      </c>
      <c r="C465" s="13">
        <v>104</v>
      </c>
      <c r="D465" s="33"/>
    </row>
    <row r="466" spans="2:4" x14ac:dyDescent="0.25">
      <c r="B466" s="14" t="s">
        <v>22</v>
      </c>
      <c r="C466" s="10">
        <v>55</v>
      </c>
      <c r="D466" s="34"/>
    </row>
    <row r="467" spans="2:4" x14ac:dyDescent="0.25">
      <c r="B467" s="15" t="s">
        <v>26</v>
      </c>
      <c r="C467" s="11">
        <v>18</v>
      </c>
      <c r="D467" s="34"/>
    </row>
    <row r="468" spans="2:4" x14ac:dyDescent="0.25">
      <c r="B468" s="15" t="s">
        <v>24</v>
      </c>
      <c r="C468" s="11">
        <v>20</v>
      </c>
      <c r="D468" s="34"/>
    </row>
    <row r="469" spans="2:4" x14ac:dyDescent="0.25">
      <c r="B469" s="15" t="s">
        <v>23</v>
      </c>
      <c r="C469" s="11">
        <v>5</v>
      </c>
      <c r="D469" s="34"/>
    </row>
    <row r="470" spans="2:4" x14ac:dyDescent="0.25">
      <c r="B470" s="15" t="s">
        <v>25</v>
      </c>
      <c r="C470" s="11">
        <v>7</v>
      </c>
      <c r="D470" s="34"/>
    </row>
    <row r="471" spans="2:4" ht="13.8" thickBot="1" x14ac:dyDescent="0.3">
      <c r="B471" s="15" t="s">
        <v>29</v>
      </c>
      <c r="C471" s="11">
        <v>5</v>
      </c>
      <c r="D471" s="35"/>
    </row>
    <row r="472" spans="2:4" ht="13.8" thickBot="1" x14ac:dyDescent="0.3">
      <c r="B472" s="1" t="s">
        <v>75</v>
      </c>
      <c r="C472" s="2">
        <v>146</v>
      </c>
      <c r="D472" s="3">
        <f>(C473+C477+C478+C481+C482+C483+C484-C475)/C472</f>
        <v>0.86986301369863017</v>
      </c>
    </row>
    <row r="473" spans="2:4" x14ac:dyDescent="0.25">
      <c r="B473" s="16" t="s">
        <v>79</v>
      </c>
      <c r="C473" s="13">
        <v>99</v>
      </c>
      <c r="D473" s="33"/>
    </row>
    <row r="474" spans="2:4" x14ac:dyDescent="0.25">
      <c r="B474" s="14" t="s">
        <v>36</v>
      </c>
      <c r="C474" s="10">
        <v>16</v>
      </c>
      <c r="D474" s="34"/>
    </row>
    <row r="475" spans="2:4" x14ac:dyDescent="0.25">
      <c r="B475" s="15" t="s">
        <v>28</v>
      </c>
      <c r="C475" s="11">
        <v>1</v>
      </c>
      <c r="D475" s="34"/>
    </row>
    <row r="476" spans="2:4" x14ac:dyDescent="0.25">
      <c r="B476" s="15" t="s">
        <v>26</v>
      </c>
      <c r="C476" s="11">
        <v>4</v>
      </c>
      <c r="D476" s="34"/>
    </row>
    <row r="477" spans="2:4" x14ac:dyDescent="0.25">
      <c r="B477" s="15" t="s">
        <v>23</v>
      </c>
      <c r="C477" s="11">
        <v>10</v>
      </c>
      <c r="D477" s="34"/>
    </row>
    <row r="478" spans="2:4" x14ac:dyDescent="0.25">
      <c r="B478" s="15" t="s">
        <v>29</v>
      </c>
      <c r="C478" s="11">
        <v>1</v>
      </c>
      <c r="D478" s="34"/>
    </row>
    <row r="479" spans="2:4" x14ac:dyDescent="0.25">
      <c r="B479" s="14" t="s">
        <v>22</v>
      </c>
      <c r="C479" s="10">
        <v>31</v>
      </c>
      <c r="D479" s="34"/>
    </row>
    <row r="480" spans="2:4" x14ac:dyDescent="0.25">
      <c r="B480" s="15" t="s">
        <v>26</v>
      </c>
      <c r="C480" s="11">
        <v>13</v>
      </c>
      <c r="D480" s="34"/>
    </row>
    <row r="481" spans="2:5" x14ac:dyDescent="0.25">
      <c r="B481" s="15" t="s">
        <v>24</v>
      </c>
      <c r="C481" s="11">
        <v>10</v>
      </c>
      <c r="D481" s="34"/>
    </row>
    <row r="482" spans="2:5" x14ac:dyDescent="0.25">
      <c r="B482" s="15" t="s">
        <v>23</v>
      </c>
      <c r="C482" s="11">
        <v>5</v>
      </c>
      <c r="D482" s="34"/>
    </row>
    <row r="483" spans="2:5" x14ac:dyDescent="0.25">
      <c r="B483" s="15" t="s">
        <v>25</v>
      </c>
      <c r="C483" s="11">
        <v>2</v>
      </c>
      <c r="D483" s="34"/>
    </row>
    <row r="484" spans="2:5" ht="13.8" thickBot="1" x14ac:dyDescent="0.3">
      <c r="B484" s="15" t="s">
        <v>29</v>
      </c>
      <c r="C484" s="11">
        <v>1</v>
      </c>
      <c r="D484" s="35"/>
    </row>
    <row r="485" spans="2:5" ht="13.8" thickBot="1" x14ac:dyDescent="0.3">
      <c r="B485" s="7" t="s">
        <v>84</v>
      </c>
      <c r="C485" s="12">
        <f>C8+C21+C34+C48+C55+C69+C84+C100+C116+C131+C136+C150+C163+C179+C193+C201+C214+C227+C233+C243+C253+C268+C283+C295+C308+C320+C334+C347+C351+C363+C378+C389+C404+C416+C424+C432+C445+C453+C464+C472</f>
        <v>23159</v>
      </c>
      <c r="D485" s="29">
        <f>(C486+C11+C12+C13+C17+C18+C19+C20+C24+C25+C26+C30+C31+C32+C33+C38+C39+C40+C44+C45+C46+C47+C51+C52+C53+C54+C59+C60+C61+C65+C66+C67+C68+C73+C74+C75+C76+C80+C81+C82+C83+C89+C90+C91+C92+C96+C97+C98+C99+C105+C106+C107+C108+C112+C113+C114+C115+C120+C121+C122+C123+C127+C128+C129+C130+C134+C135+C140+C141+C142+C146+C147+C148+C149+C154+C155+C156+C159+C160+C161+C162+C168+C169+C170+C171+C175+C176+C177+C178+C184+C185+C189+C190+C191+C192+C196+C198+C199+C200+C205+C206+C210+C211+C212+C213+C218+C219+C223+C224+C225+C226+C231+C232+C236+C240+C241+C242+C246+C250+C251+C252+C257+C258+C259+C260+C264+C265+C266+C267+C272+C273+C274+C275+C279+C280+C281+C282+C286+C287+C291+C292+C293+C294+C299+C300+C304+C305+C306+C307+C311+C312+C313+C316+C317+C318+C319+C324+C325+C326+C330+C332+C331+C333+C338+C339+C343+C344+C345+C346+C350+C354+C355+C359+C360+C361+C362+C367+C368+C369+C370+C374+C375+C376+C377+C381+C382+C385+C386+C387+C388+C394+C395+C396+C400+C401+C402+C403+C407+C408+C412+C413+C414+C415+C419+C421+C422+C423+C427+C430+C431+C436+C437+C441+C442+C443+C444+C450+C451+C452+C456+C457+C460+C461+C462+C463+C468+C469+C470+C471+C477+C478+C481+C482+C483+C484-C15-C28-C42-C58-C63-C78-C87-C94-C103-C110-C125-C144-C166-C173-C182-C187-C208-C221-C229-C238-C248-C262-C277-C289-C302-C328-C341-C372-C392-C398-C410-C439-C448-C475)/C485</f>
        <v>0.92335593073966926</v>
      </c>
    </row>
    <row r="486" spans="2:5" ht="13.8" thickBot="1" x14ac:dyDescent="0.3">
      <c r="B486" s="8" t="s">
        <v>85</v>
      </c>
      <c r="C486" s="8">
        <f>C9+C22+C35+C49+C56+C70+C85+C101+C117+C132+C137+C151+C164+C180+C194+C202+C215+C234+C244+C254+C269+C284+C296+C309+C321+C335+C348+C352+C364+C379+C390+C405+C417+C425+C433+C454+C446+C465+C473</f>
        <v>11606</v>
      </c>
      <c r="D486" s="31"/>
    </row>
    <row r="487" spans="2:5" x14ac:dyDescent="0.25">
      <c r="B487" s="32" t="s">
        <v>86</v>
      </c>
      <c r="C487" s="32"/>
      <c r="D487" s="32"/>
      <c r="E487" s="32"/>
    </row>
  </sheetData>
  <mergeCells count="45">
    <mergeCell ref="D454:D463"/>
    <mergeCell ref="D465:D471"/>
    <mergeCell ref="D473:D484"/>
    <mergeCell ref="D390:D403"/>
    <mergeCell ref="D405:D415"/>
    <mergeCell ref="D417:D423"/>
    <mergeCell ref="D433:D444"/>
    <mergeCell ref="D446:D452"/>
    <mergeCell ref="D335:D346"/>
    <mergeCell ref="D348:D350"/>
    <mergeCell ref="D352:D362"/>
    <mergeCell ref="D364:D377"/>
    <mergeCell ref="D379:D388"/>
    <mergeCell ref="B6:B7"/>
    <mergeCell ref="C6:C7"/>
    <mergeCell ref="D6:D7"/>
    <mergeCell ref="D485:D486"/>
    <mergeCell ref="D70:D83"/>
    <mergeCell ref="D85:D99"/>
    <mergeCell ref="D101:D115"/>
    <mergeCell ref="D117:D130"/>
    <mergeCell ref="D132:D135"/>
    <mergeCell ref="D284:D294"/>
    <mergeCell ref="D151:D162"/>
    <mergeCell ref="D164:D178"/>
    <mergeCell ref="D180:D192"/>
    <mergeCell ref="D194:D200"/>
    <mergeCell ref="D202:D213"/>
    <mergeCell ref="D215:D226"/>
    <mergeCell ref="B487:E487"/>
    <mergeCell ref="D9:D20"/>
    <mergeCell ref="D22:D33"/>
    <mergeCell ref="D35:D47"/>
    <mergeCell ref="D49:D54"/>
    <mergeCell ref="D56:D68"/>
    <mergeCell ref="D137:D149"/>
    <mergeCell ref="D228:D232"/>
    <mergeCell ref="D234:D242"/>
    <mergeCell ref="D244:D252"/>
    <mergeCell ref="D254:D267"/>
    <mergeCell ref="D269:D282"/>
    <mergeCell ref="D425:D431"/>
    <mergeCell ref="D296:D307"/>
    <mergeCell ref="D309:D319"/>
    <mergeCell ref="D321:D3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4"/>
  <sheetViews>
    <sheetView topLeftCell="A335" workbookViewId="0">
      <selection activeCell="B6" sqref="B6:E364"/>
    </sheetView>
  </sheetViews>
  <sheetFormatPr baseColWidth="10" defaultRowHeight="13.2" x14ac:dyDescent="0.25"/>
  <cols>
    <col min="1" max="1" width="11.5546875" style="4"/>
    <col min="2" max="2" width="39.88671875" style="4" bestFit="1" customWidth="1"/>
    <col min="3" max="3" width="20.109375" style="4" customWidth="1"/>
    <col min="4" max="4" width="20" style="5" customWidth="1"/>
    <col min="5" max="5" width="19.5546875" style="5" customWidth="1"/>
    <col min="6" max="16384" width="11.5546875" style="4"/>
  </cols>
  <sheetData>
    <row r="1" spans="1:5" s="9" customFormat="1" ht="13.8" x14ac:dyDescent="0.25">
      <c r="A1" s="19" t="s">
        <v>82</v>
      </c>
      <c r="D1" s="18"/>
      <c r="E1" s="18"/>
    </row>
    <row r="2" spans="1:5" s="9" customFormat="1" ht="13.8" x14ac:dyDescent="0.25">
      <c r="A2" s="19" t="s">
        <v>87</v>
      </c>
      <c r="D2" s="18"/>
      <c r="E2" s="18"/>
    </row>
    <row r="3" spans="1:5" s="9" customFormat="1" ht="13.8" x14ac:dyDescent="0.25">
      <c r="A3" s="19" t="s">
        <v>83</v>
      </c>
      <c r="D3" s="18"/>
      <c r="E3" s="18"/>
    </row>
    <row r="5" spans="1:5" ht="13.8" thickBot="1" x14ac:dyDescent="0.3"/>
    <row r="6" spans="1:5" x14ac:dyDescent="0.25">
      <c r="B6" s="39" t="s">
        <v>96</v>
      </c>
      <c r="C6" s="39" t="s">
        <v>88</v>
      </c>
      <c r="D6" s="41" t="s">
        <v>89</v>
      </c>
      <c r="E6" s="41" t="s">
        <v>90</v>
      </c>
    </row>
    <row r="7" spans="1:5" ht="13.8" thickBot="1" x14ac:dyDescent="0.3">
      <c r="B7" s="40"/>
      <c r="C7" s="40"/>
      <c r="D7" s="42"/>
      <c r="E7" s="42"/>
    </row>
    <row r="8" spans="1:5" ht="13.8" thickBot="1" x14ac:dyDescent="0.3">
      <c r="B8" s="1" t="s">
        <v>53</v>
      </c>
      <c r="C8" s="2">
        <v>227</v>
      </c>
      <c r="D8" s="3">
        <f>(C10+C14+C18)/C8</f>
        <v>0.65198237885462551</v>
      </c>
      <c r="E8" s="3">
        <f>(C10+C14+C18)/(C8-C20)</f>
        <v>0.65777777777777779</v>
      </c>
    </row>
    <row r="9" spans="1:5" x14ac:dyDescent="0.25">
      <c r="B9" s="16" t="s">
        <v>12</v>
      </c>
      <c r="C9" s="13">
        <v>187</v>
      </c>
      <c r="D9" s="24">
        <f>C10/C9</f>
        <v>0.68449197860962563</v>
      </c>
      <c r="E9" s="24">
        <f>C10/C9</f>
        <v>0.68449197860962563</v>
      </c>
    </row>
    <row r="10" spans="1:5" x14ac:dyDescent="0.25">
      <c r="B10" s="20" t="s">
        <v>79</v>
      </c>
      <c r="C10" s="10">
        <v>128</v>
      </c>
      <c r="D10" s="17"/>
      <c r="E10" s="17"/>
    </row>
    <row r="11" spans="1:5" x14ac:dyDescent="0.25">
      <c r="B11" s="20" t="s">
        <v>22</v>
      </c>
      <c r="C11" s="10">
        <v>59</v>
      </c>
      <c r="D11" s="17"/>
      <c r="E11" s="17"/>
    </row>
    <row r="12" spans="1:5" x14ac:dyDescent="0.25">
      <c r="B12" s="21" t="s">
        <v>23</v>
      </c>
      <c r="C12" s="11">
        <v>59</v>
      </c>
      <c r="D12" s="17"/>
      <c r="E12" s="17"/>
    </row>
    <row r="13" spans="1:5" x14ac:dyDescent="0.25">
      <c r="B13" s="16" t="s">
        <v>14</v>
      </c>
      <c r="C13" s="13">
        <v>22</v>
      </c>
      <c r="D13" s="24">
        <f>C14/C13</f>
        <v>0.5</v>
      </c>
      <c r="E13" s="24">
        <f>C14/C13</f>
        <v>0.5</v>
      </c>
    </row>
    <row r="14" spans="1:5" x14ac:dyDescent="0.25">
      <c r="B14" s="20" t="s">
        <v>79</v>
      </c>
      <c r="C14" s="10">
        <v>11</v>
      </c>
      <c r="D14" s="17"/>
      <c r="E14" s="17"/>
    </row>
    <row r="15" spans="1:5" x14ac:dyDescent="0.25">
      <c r="B15" s="20" t="s">
        <v>22</v>
      </c>
      <c r="C15" s="10">
        <v>11</v>
      </c>
      <c r="D15" s="17"/>
      <c r="E15" s="17"/>
    </row>
    <row r="16" spans="1:5" x14ac:dyDescent="0.25">
      <c r="B16" s="21" t="s">
        <v>23</v>
      </c>
      <c r="C16" s="11">
        <v>11</v>
      </c>
      <c r="D16" s="17"/>
      <c r="E16" s="17"/>
    </row>
    <row r="17" spans="2:5" x14ac:dyDescent="0.25">
      <c r="B17" s="16" t="s">
        <v>13</v>
      </c>
      <c r="C17" s="13">
        <v>18</v>
      </c>
      <c r="D17" s="24">
        <f>C18/C17</f>
        <v>0.5</v>
      </c>
      <c r="E17" s="24">
        <f>C18/(C17-C20)</f>
        <v>0.5625</v>
      </c>
    </row>
    <row r="18" spans="2:5" x14ac:dyDescent="0.25">
      <c r="B18" s="20" t="s">
        <v>79</v>
      </c>
      <c r="C18" s="10">
        <v>9</v>
      </c>
      <c r="D18" s="17"/>
      <c r="E18" s="17"/>
    </row>
    <row r="19" spans="2:5" x14ac:dyDescent="0.25">
      <c r="B19" s="20" t="s">
        <v>22</v>
      </c>
      <c r="C19" s="10">
        <v>9</v>
      </c>
      <c r="D19" s="17"/>
      <c r="E19" s="17"/>
    </row>
    <row r="20" spans="2:5" x14ac:dyDescent="0.25">
      <c r="B20" s="21" t="s">
        <v>26</v>
      </c>
      <c r="C20" s="11">
        <v>2</v>
      </c>
      <c r="D20" s="17"/>
      <c r="E20" s="17"/>
    </row>
    <row r="21" spans="2:5" ht="13.8" thickBot="1" x14ac:dyDescent="0.3">
      <c r="B21" s="21" t="s">
        <v>25</v>
      </c>
      <c r="C21" s="11">
        <v>7</v>
      </c>
      <c r="D21" s="17"/>
      <c r="E21" s="17"/>
    </row>
    <row r="22" spans="2:5" ht="13.8" thickBot="1" x14ac:dyDescent="0.3">
      <c r="B22" s="1" t="s">
        <v>66</v>
      </c>
      <c r="C22" s="2">
        <v>17</v>
      </c>
      <c r="D22" s="3">
        <f>C24/C22</f>
        <v>0.41176470588235292</v>
      </c>
      <c r="E22" s="3">
        <v>0.44</v>
      </c>
    </row>
    <row r="23" spans="2:5" x14ac:dyDescent="0.25">
      <c r="B23" s="16" t="s">
        <v>12</v>
      </c>
      <c r="C23" s="13">
        <v>17</v>
      </c>
      <c r="D23" s="24">
        <f>C24/C23</f>
        <v>0.41176470588235292</v>
      </c>
      <c r="E23" s="24">
        <f>C24/(C23-C26)</f>
        <v>0.4375</v>
      </c>
    </row>
    <row r="24" spans="2:5" x14ac:dyDescent="0.25">
      <c r="B24" s="20" t="s">
        <v>79</v>
      </c>
      <c r="C24" s="10">
        <v>7</v>
      </c>
      <c r="D24" s="17"/>
      <c r="E24" s="17"/>
    </row>
    <row r="25" spans="2:5" x14ac:dyDescent="0.25">
      <c r="B25" s="20" t="s">
        <v>22</v>
      </c>
      <c r="C25" s="10">
        <v>10</v>
      </c>
      <c r="D25" s="17"/>
      <c r="E25" s="17"/>
    </row>
    <row r="26" spans="2:5" x14ac:dyDescent="0.25">
      <c r="B26" s="21" t="s">
        <v>24</v>
      </c>
      <c r="C26" s="11">
        <v>1</v>
      </c>
      <c r="D26" s="17"/>
      <c r="E26" s="17"/>
    </row>
    <row r="27" spans="2:5" x14ac:dyDescent="0.25">
      <c r="B27" s="21" t="s">
        <v>23</v>
      </c>
      <c r="C27" s="11">
        <v>3</v>
      </c>
      <c r="D27" s="17"/>
      <c r="E27" s="17"/>
    </row>
    <row r="28" spans="2:5" ht="13.8" thickBot="1" x14ac:dyDescent="0.3">
      <c r="B28" s="21" t="s">
        <v>25</v>
      </c>
      <c r="C28" s="11">
        <v>6</v>
      </c>
      <c r="D28" s="17"/>
      <c r="E28" s="17"/>
    </row>
    <row r="29" spans="2:5" ht="13.8" thickBot="1" x14ac:dyDescent="0.3">
      <c r="B29" s="1" t="s">
        <v>64</v>
      </c>
      <c r="C29" s="2">
        <v>58</v>
      </c>
      <c r="D29" s="3">
        <f>C31/C29</f>
        <v>0.56896551724137934</v>
      </c>
      <c r="E29" s="3">
        <v>0.65</v>
      </c>
    </row>
    <row r="30" spans="2:5" x14ac:dyDescent="0.25">
      <c r="B30" s="16" t="s">
        <v>12</v>
      </c>
      <c r="C30" s="13">
        <v>58</v>
      </c>
      <c r="D30" s="24">
        <f>C31/C30</f>
        <v>0.56896551724137934</v>
      </c>
      <c r="E30" s="24">
        <f>C31/(C30-C33)</f>
        <v>0.6470588235294118</v>
      </c>
    </row>
    <row r="31" spans="2:5" x14ac:dyDescent="0.25">
      <c r="B31" s="20" t="s">
        <v>79</v>
      </c>
      <c r="C31" s="10">
        <v>33</v>
      </c>
      <c r="D31" s="17"/>
      <c r="E31" s="17"/>
    </row>
    <row r="32" spans="2:5" x14ac:dyDescent="0.25">
      <c r="B32" s="20" t="s">
        <v>22</v>
      </c>
      <c r="C32" s="10">
        <v>25</v>
      </c>
      <c r="D32" s="17"/>
      <c r="E32" s="17"/>
    </row>
    <row r="33" spans="2:5" x14ac:dyDescent="0.25">
      <c r="B33" s="21" t="s">
        <v>24</v>
      </c>
      <c r="C33" s="11">
        <v>7</v>
      </c>
      <c r="D33" s="17"/>
      <c r="E33" s="17"/>
    </row>
    <row r="34" spans="2:5" x14ac:dyDescent="0.25">
      <c r="B34" s="21" t="s">
        <v>23</v>
      </c>
      <c r="C34" s="11">
        <v>14</v>
      </c>
      <c r="D34" s="17"/>
      <c r="E34" s="17"/>
    </row>
    <row r="35" spans="2:5" x14ac:dyDescent="0.25">
      <c r="B35" s="21" t="s">
        <v>25</v>
      </c>
      <c r="C35" s="11">
        <v>2</v>
      </c>
      <c r="D35" s="17"/>
      <c r="E35" s="17"/>
    </row>
    <row r="36" spans="2:5" ht="13.8" thickBot="1" x14ac:dyDescent="0.3">
      <c r="B36" s="21" t="s">
        <v>29</v>
      </c>
      <c r="C36" s="11">
        <v>2</v>
      </c>
      <c r="D36" s="17"/>
      <c r="E36" s="17"/>
    </row>
    <row r="37" spans="2:5" ht="13.8" thickBot="1" x14ac:dyDescent="0.3">
      <c r="B37" s="1" t="s">
        <v>65</v>
      </c>
      <c r="C37" s="2">
        <v>23</v>
      </c>
      <c r="D37" s="3">
        <f>C39/C37</f>
        <v>0.65217391304347827</v>
      </c>
      <c r="E37" s="3">
        <v>0.75</v>
      </c>
    </row>
    <row r="38" spans="2:5" x14ac:dyDescent="0.25">
      <c r="B38" s="16" t="s">
        <v>12</v>
      </c>
      <c r="C38" s="13">
        <v>23</v>
      </c>
      <c r="D38" s="24">
        <f>C39/C38</f>
        <v>0.65217391304347827</v>
      </c>
      <c r="E38" s="24">
        <f>C39/(C38-C41)</f>
        <v>0.75</v>
      </c>
    </row>
    <row r="39" spans="2:5" x14ac:dyDescent="0.25">
      <c r="B39" s="20" t="s">
        <v>79</v>
      </c>
      <c r="C39" s="10">
        <v>15</v>
      </c>
      <c r="D39" s="17"/>
      <c r="E39" s="17"/>
    </row>
    <row r="40" spans="2:5" x14ac:dyDescent="0.25">
      <c r="B40" s="20" t="s">
        <v>22</v>
      </c>
      <c r="C40" s="10">
        <v>8</v>
      </c>
      <c r="D40" s="17"/>
      <c r="E40" s="17"/>
    </row>
    <row r="41" spans="2:5" x14ac:dyDescent="0.25">
      <c r="B41" s="21" t="s">
        <v>24</v>
      </c>
      <c r="C41" s="11">
        <v>3</v>
      </c>
      <c r="D41" s="17"/>
      <c r="E41" s="17"/>
    </row>
    <row r="42" spans="2:5" x14ac:dyDescent="0.25">
      <c r="B42" s="21" t="s">
        <v>25</v>
      </c>
      <c r="C42" s="11">
        <v>4</v>
      </c>
      <c r="D42" s="17"/>
      <c r="E42" s="17"/>
    </row>
    <row r="43" spans="2:5" ht="13.8" thickBot="1" x14ac:dyDescent="0.3">
      <c r="B43" s="21" t="s">
        <v>29</v>
      </c>
      <c r="C43" s="11">
        <v>1</v>
      </c>
      <c r="D43" s="17"/>
      <c r="E43" s="17"/>
    </row>
    <row r="44" spans="2:5" ht="13.8" thickBot="1" x14ac:dyDescent="0.3">
      <c r="B44" s="1" t="s">
        <v>62</v>
      </c>
      <c r="C44" s="2">
        <v>31</v>
      </c>
      <c r="D44" s="3">
        <f>C46/C44</f>
        <v>0.41935483870967744</v>
      </c>
      <c r="E44" s="3">
        <v>1</v>
      </c>
    </row>
    <row r="45" spans="2:5" x14ac:dyDescent="0.25">
      <c r="B45" s="16" t="s">
        <v>12</v>
      </c>
      <c r="C45" s="13">
        <v>31</v>
      </c>
      <c r="D45" s="24">
        <f>C46/C45</f>
        <v>0.41935483870967744</v>
      </c>
      <c r="E45" s="24">
        <f>C46/(C45-C48)</f>
        <v>1</v>
      </c>
    </row>
    <row r="46" spans="2:5" x14ac:dyDescent="0.25">
      <c r="B46" s="20" t="s">
        <v>79</v>
      </c>
      <c r="C46" s="10">
        <v>13</v>
      </c>
      <c r="D46" s="17"/>
      <c r="E46" s="17"/>
    </row>
    <row r="47" spans="2:5" x14ac:dyDescent="0.25">
      <c r="B47" s="20" t="s">
        <v>22</v>
      </c>
      <c r="C47" s="10">
        <v>18</v>
      </c>
      <c r="D47" s="17"/>
      <c r="E47" s="17"/>
    </row>
    <row r="48" spans="2:5" ht="13.8" thickBot="1" x14ac:dyDescent="0.3">
      <c r="B48" s="21" t="s">
        <v>24</v>
      </c>
      <c r="C48" s="11">
        <v>18</v>
      </c>
      <c r="D48" s="17"/>
      <c r="E48" s="17"/>
    </row>
    <row r="49" spans="2:5" ht="13.8" thickBot="1" x14ac:dyDescent="0.3">
      <c r="B49" s="1" t="s">
        <v>49</v>
      </c>
      <c r="C49" s="2">
        <v>176</v>
      </c>
      <c r="D49" s="3">
        <f>(C51+C60+C67)/C49</f>
        <v>0.65340909090909094</v>
      </c>
      <c r="E49" s="3">
        <f>(C51+C60+C67)/(C49-C55-C69)</f>
        <v>0.66091954022988508</v>
      </c>
    </row>
    <row r="50" spans="2:5" x14ac:dyDescent="0.25">
      <c r="B50" s="16" t="s">
        <v>12</v>
      </c>
      <c r="C50" s="13">
        <v>88</v>
      </c>
      <c r="D50" s="24">
        <f>C51/C50</f>
        <v>0.81818181818181823</v>
      </c>
      <c r="E50" s="24">
        <f>C51/(C50-C55)</f>
        <v>0.82758620689655171</v>
      </c>
    </row>
    <row r="51" spans="2:5" x14ac:dyDescent="0.25">
      <c r="B51" s="20" t="s">
        <v>79</v>
      </c>
      <c r="C51" s="10">
        <v>72</v>
      </c>
      <c r="D51" s="17"/>
      <c r="E51" s="17"/>
    </row>
    <row r="52" spans="2:5" x14ac:dyDescent="0.25">
      <c r="B52" s="20" t="s">
        <v>36</v>
      </c>
      <c r="C52" s="10">
        <v>2</v>
      </c>
      <c r="D52" s="17"/>
      <c r="E52" s="17"/>
    </row>
    <row r="53" spans="2:5" x14ac:dyDescent="0.25">
      <c r="B53" s="21" t="s">
        <v>23</v>
      </c>
      <c r="C53" s="11">
        <v>2</v>
      </c>
      <c r="D53" s="17"/>
      <c r="E53" s="17"/>
    </row>
    <row r="54" spans="2:5" x14ac:dyDescent="0.25">
      <c r="B54" s="20" t="s">
        <v>22</v>
      </c>
      <c r="C54" s="10">
        <v>14</v>
      </c>
      <c r="D54" s="17"/>
      <c r="E54" s="17"/>
    </row>
    <row r="55" spans="2:5" x14ac:dyDescent="0.25">
      <c r="B55" s="21" t="s">
        <v>24</v>
      </c>
      <c r="C55" s="11">
        <v>1</v>
      </c>
      <c r="D55" s="17"/>
      <c r="E55" s="17"/>
    </row>
    <row r="56" spans="2:5" x14ac:dyDescent="0.25">
      <c r="B56" s="21" t="s">
        <v>23</v>
      </c>
      <c r="C56" s="11">
        <v>3</v>
      </c>
      <c r="D56" s="17"/>
      <c r="E56" s="17"/>
    </row>
    <row r="57" spans="2:5" x14ac:dyDescent="0.25">
      <c r="B57" s="21" t="s">
        <v>25</v>
      </c>
      <c r="C57" s="11">
        <v>8</v>
      </c>
      <c r="D57" s="17"/>
      <c r="E57" s="17"/>
    </row>
    <row r="58" spans="2:5" x14ac:dyDescent="0.25">
      <c r="B58" s="21" t="s">
        <v>29</v>
      </c>
      <c r="C58" s="11">
        <v>2</v>
      </c>
      <c r="D58" s="17"/>
      <c r="E58" s="17"/>
    </row>
    <row r="59" spans="2:5" x14ac:dyDescent="0.25">
      <c r="B59" s="16" t="s">
        <v>14</v>
      </c>
      <c r="C59" s="13">
        <v>31</v>
      </c>
      <c r="D59" s="24">
        <f>C60/C59</f>
        <v>0.38709677419354838</v>
      </c>
      <c r="E59" s="24">
        <f>C60/C59</f>
        <v>0.38709677419354838</v>
      </c>
    </row>
    <row r="60" spans="2:5" x14ac:dyDescent="0.25">
      <c r="B60" s="20" t="s">
        <v>79</v>
      </c>
      <c r="C60" s="10">
        <v>12</v>
      </c>
      <c r="D60" s="17"/>
      <c r="E60" s="17"/>
    </row>
    <row r="61" spans="2:5" x14ac:dyDescent="0.25">
      <c r="B61" s="20" t="s">
        <v>36</v>
      </c>
      <c r="C61" s="10">
        <v>4</v>
      </c>
      <c r="D61" s="17"/>
      <c r="E61" s="17"/>
    </row>
    <row r="62" spans="2:5" x14ac:dyDescent="0.25">
      <c r="B62" s="21" t="s">
        <v>23</v>
      </c>
      <c r="C62" s="11">
        <v>4</v>
      </c>
      <c r="D62" s="17"/>
      <c r="E62" s="17"/>
    </row>
    <row r="63" spans="2:5" x14ac:dyDescent="0.25">
      <c r="B63" s="20" t="s">
        <v>22</v>
      </c>
      <c r="C63" s="10">
        <v>15</v>
      </c>
      <c r="D63" s="17"/>
      <c r="E63" s="17"/>
    </row>
    <row r="64" spans="2:5" x14ac:dyDescent="0.25">
      <c r="B64" s="21" t="s">
        <v>23</v>
      </c>
      <c r="C64" s="11">
        <v>11</v>
      </c>
      <c r="D64" s="17"/>
      <c r="E64" s="17"/>
    </row>
    <row r="65" spans="2:5" x14ac:dyDescent="0.25">
      <c r="B65" s="21" t="s">
        <v>25</v>
      </c>
      <c r="C65" s="11">
        <v>4</v>
      </c>
      <c r="D65" s="17"/>
      <c r="E65" s="17"/>
    </row>
    <row r="66" spans="2:5" x14ac:dyDescent="0.25">
      <c r="B66" s="16" t="s">
        <v>13</v>
      </c>
      <c r="C66" s="13">
        <v>57</v>
      </c>
      <c r="D66" s="24">
        <f>C67/C66</f>
        <v>0.54385964912280704</v>
      </c>
      <c r="E66" s="24">
        <f>C67/(C66-C69)</f>
        <v>0.5535714285714286</v>
      </c>
    </row>
    <row r="67" spans="2:5" x14ac:dyDescent="0.25">
      <c r="B67" s="20" t="s">
        <v>79</v>
      </c>
      <c r="C67" s="10">
        <v>31</v>
      </c>
      <c r="D67" s="17"/>
      <c r="E67" s="17"/>
    </row>
    <row r="68" spans="2:5" x14ac:dyDescent="0.25">
      <c r="B68" s="20" t="s">
        <v>22</v>
      </c>
      <c r="C68" s="10">
        <v>26</v>
      </c>
      <c r="D68" s="17"/>
      <c r="E68" s="17"/>
    </row>
    <row r="69" spans="2:5" x14ac:dyDescent="0.25">
      <c r="B69" s="21" t="s">
        <v>24</v>
      </c>
      <c r="C69" s="11">
        <v>1</v>
      </c>
      <c r="D69" s="17"/>
      <c r="E69" s="17"/>
    </row>
    <row r="70" spans="2:5" x14ac:dyDescent="0.25">
      <c r="B70" s="21" t="s">
        <v>23</v>
      </c>
      <c r="C70" s="11">
        <v>15</v>
      </c>
      <c r="D70" s="17"/>
      <c r="E70" s="17"/>
    </row>
    <row r="71" spans="2:5" ht="13.8" thickBot="1" x14ac:dyDescent="0.3">
      <c r="B71" s="21" t="s">
        <v>25</v>
      </c>
      <c r="C71" s="11">
        <v>10</v>
      </c>
      <c r="D71" s="17"/>
      <c r="E71" s="17"/>
    </row>
    <row r="72" spans="2:5" ht="13.8" thickBot="1" x14ac:dyDescent="0.3">
      <c r="B72" s="1" t="s">
        <v>11</v>
      </c>
      <c r="C72" s="2">
        <v>1242</v>
      </c>
      <c r="D72" s="3">
        <f>(C74+C78+C88+C95+C99)/C72</f>
        <v>0.55475040257648955</v>
      </c>
      <c r="E72" s="3">
        <f>(C74+C78+C88+C95+C99)/(C72-C82-C83-C90-C101-C102)</f>
        <v>0.695959595959596</v>
      </c>
    </row>
    <row r="73" spans="2:5" x14ac:dyDescent="0.25">
      <c r="B73" s="16" t="s">
        <v>18</v>
      </c>
      <c r="C73" s="13">
        <v>31</v>
      </c>
      <c r="D73" s="24">
        <f>C74/C73</f>
        <v>0.90322580645161288</v>
      </c>
      <c r="E73" s="24">
        <v>0.9</v>
      </c>
    </row>
    <row r="74" spans="2:5" x14ac:dyDescent="0.25">
      <c r="B74" s="20" t="s">
        <v>79</v>
      </c>
      <c r="C74" s="10">
        <v>28</v>
      </c>
      <c r="D74" s="17"/>
      <c r="E74" s="17"/>
    </row>
    <row r="75" spans="2:5" x14ac:dyDescent="0.25">
      <c r="B75" s="20" t="s">
        <v>22</v>
      </c>
      <c r="C75" s="10">
        <v>3</v>
      </c>
      <c r="D75" s="17"/>
      <c r="E75" s="17"/>
    </row>
    <row r="76" spans="2:5" x14ac:dyDescent="0.25">
      <c r="B76" s="21" t="s">
        <v>23</v>
      </c>
      <c r="C76" s="11">
        <v>3</v>
      </c>
      <c r="D76" s="17"/>
      <c r="E76" s="17"/>
    </row>
    <row r="77" spans="2:5" x14ac:dyDescent="0.25">
      <c r="B77" s="16" t="s">
        <v>12</v>
      </c>
      <c r="C77" s="13">
        <v>1046</v>
      </c>
      <c r="D77" s="24">
        <f>C78/C77</f>
        <v>0.5449330783938815</v>
      </c>
      <c r="E77" s="24">
        <f>C78/(C77-C82-C83)</f>
        <v>0.71072319201995016</v>
      </c>
    </row>
    <row r="78" spans="2:5" x14ac:dyDescent="0.25">
      <c r="B78" s="20" t="s">
        <v>79</v>
      </c>
      <c r="C78" s="10">
        <v>570</v>
      </c>
      <c r="D78" s="17"/>
      <c r="E78" s="17"/>
    </row>
    <row r="79" spans="2:5" x14ac:dyDescent="0.25">
      <c r="B79" s="20" t="s">
        <v>36</v>
      </c>
      <c r="C79" s="10">
        <v>1</v>
      </c>
      <c r="D79" s="17"/>
      <c r="E79" s="17"/>
    </row>
    <row r="80" spans="2:5" x14ac:dyDescent="0.25">
      <c r="B80" s="21" t="s">
        <v>29</v>
      </c>
      <c r="C80" s="11">
        <v>1</v>
      </c>
      <c r="D80" s="17"/>
      <c r="E80" s="17"/>
    </row>
    <row r="81" spans="2:5" x14ac:dyDescent="0.25">
      <c r="B81" s="20" t="s">
        <v>22</v>
      </c>
      <c r="C81" s="10">
        <v>475</v>
      </c>
      <c r="D81" s="17"/>
      <c r="E81" s="17"/>
    </row>
    <row r="82" spans="2:5" x14ac:dyDescent="0.25">
      <c r="B82" s="21" t="s">
        <v>26</v>
      </c>
      <c r="C82" s="11">
        <v>198</v>
      </c>
      <c r="D82" s="17"/>
      <c r="E82" s="17"/>
    </row>
    <row r="83" spans="2:5" x14ac:dyDescent="0.25">
      <c r="B83" s="21" t="s">
        <v>24</v>
      </c>
      <c r="C83" s="11">
        <v>46</v>
      </c>
      <c r="D83" s="17"/>
      <c r="E83" s="17"/>
    </row>
    <row r="84" spans="2:5" x14ac:dyDescent="0.25">
      <c r="B84" s="21" t="s">
        <v>23</v>
      </c>
      <c r="C84" s="11">
        <v>64</v>
      </c>
      <c r="D84" s="17"/>
      <c r="E84" s="17"/>
    </row>
    <row r="85" spans="2:5" x14ac:dyDescent="0.25">
      <c r="B85" s="21" t="s">
        <v>25</v>
      </c>
      <c r="C85" s="11">
        <v>119</v>
      </c>
      <c r="D85" s="17"/>
      <c r="E85" s="17"/>
    </row>
    <row r="86" spans="2:5" x14ac:dyDescent="0.25">
      <c r="B86" s="21" t="s">
        <v>29</v>
      </c>
      <c r="C86" s="11">
        <v>48</v>
      </c>
      <c r="D86" s="17"/>
      <c r="E86" s="17"/>
    </row>
    <row r="87" spans="2:5" x14ac:dyDescent="0.25">
      <c r="B87" s="16" t="s">
        <v>14</v>
      </c>
      <c r="C87" s="13">
        <v>60</v>
      </c>
      <c r="D87" s="24">
        <f>C88/C87</f>
        <v>0.26666666666666666</v>
      </c>
      <c r="E87" s="24">
        <f>C88/(C87-C90)</f>
        <v>0.2857142857142857</v>
      </c>
    </row>
    <row r="88" spans="2:5" x14ac:dyDescent="0.25">
      <c r="B88" s="20" t="s">
        <v>79</v>
      </c>
      <c r="C88" s="10">
        <v>16</v>
      </c>
      <c r="D88" s="17"/>
      <c r="E88" s="17"/>
    </row>
    <row r="89" spans="2:5" x14ac:dyDescent="0.25">
      <c r="B89" s="20" t="s">
        <v>22</v>
      </c>
      <c r="C89" s="10">
        <v>44</v>
      </c>
      <c r="D89" s="17"/>
      <c r="E89" s="17"/>
    </row>
    <row r="90" spans="2:5" x14ac:dyDescent="0.25">
      <c r="B90" s="21" t="s">
        <v>24</v>
      </c>
      <c r="C90" s="11">
        <v>4</v>
      </c>
      <c r="D90" s="17"/>
      <c r="E90" s="17"/>
    </row>
    <row r="91" spans="2:5" x14ac:dyDescent="0.25">
      <c r="B91" s="21" t="s">
        <v>23</v>
      </c>
      <c r="C91" s="11">
        <v>34</v>
      </c>
      <c r="D91" s="17"/>
      <c r="E91" s="17"/>
    </row>
    <row r="92" spans="2:5" x14ac:dyDescent="0.25">
      <c r="B92" s="21" t="s">
        <v>25</v>
      </c>
      <c r="C92" s="11">
        <v>2</v>
      </c>
      <c r="D92" s="17"/>
      <c r="E92" s="17"/>
    </row>
    <row r="93" spans="2:5" x14ac:dyDescent="0.25">
      <c r="B93" s="21" t="s">
        <v>29</v>
      </c>
      <c r="C93" s="11">
        <v>4</v>
      </c>
      <c r="D93" s="17"/>
      <c r="E93" s="17"/>
    </row>
    <row r="94" spans="2:5" x14ac:dyDescent="0.25">
      <c r="B94" s="16" t="s">
        <v>7</v>
      </c>
      <c r="C94" s="13">
        <v>27</v>
      </c>
      <c r="D94" s="24">
        <f>C95/C94</f>
        <v>0.92592592592592593</v>
      </c>
      <c r="E94" s="24">
        <f>C95/C94</f>
        <v>0.92592592592592593</v>
      </c>
    </row>
    <row r="95" spans="2:5" x14ac:dyDescent="0.25">
      <c r="B95" s="20" t="s">
        <v>79</v>
      </c>
      <c r="C95" s="10">
        <v>25</v>
      </c>
      <c r="D95" s="17"/>
      <c r="E95" s="17"/>
    </row>
    <row r="96" spans="2:5" x14ac:dyDescent="0.25">
      <c r="B96" s="20" t="s">
        <v>22</v>
      </c>
      <c r="C96" s="10">
        <v>2</v>
      </c>
      <c r="D96" s="17"/>
      <c r="E96" s="17"/>
    </row>
    <row r="97" spans="2:5" x14ac:dyDescent="0.25">
      <c r="B97" s="21" t="s">
        <v>23</v>
      </c>
      <c r="C97" s="11">
        <v>2</v>
      </c>
      <c r="D97" s="17"/>
      <c r="E97" s="17"/>
    </row>
    <row r="98" spans="2:5" x14ac:dyDescent="0.25">
      <c r="B98" s="16" t="s">
        <v>13</v>
      </c>
      <c r="C98" s="13">
        <v>78</v>
      </c>
      <c r="D98" s="24">
        <f>C99/C98</f>
        <v>0.64102564102564108</v>
      </c>
      <c r="E98" s="24">
        <f>C99/(C98-C101-C102)</f>
        <v>0.67567567567567566</v>
      </c>
    </row>
    <row r="99" spans="2:5" x14ac:dyDescent="0.25">
      <c r="B99" s="20" t="s">
        <v>79</v>
      </c>
      <c r="C99" s="10">
        <v>50</v>
      </c>
      <c r="D99" s="17"/>
      <c r="E99" s="17"/>
    </row>
    <row r="100" spans="2:5" x14ac:dyDescent="0.25">
      <c r="B100" s="20" t="s">
        <v>22</v>
      </c>
      <c r="C100" s="10">
        <v>28</v>
      </c>
      <c r="D100" s="17"/>
      <c r="E100" s="17"/>
    </row>
    <row r="101" spans="2:5" x14ac:dyDescent="0.25">
      <c r="B101" s="21" t="s">
        <v>26</v>
      </c>
      <c r="C101" s="11">
        <v>1</v>
      </c>
      <c r="D101" s="17"/>
      <c r="E101" s="17"/>
    </row>
    <row r="102" spans="2:5" x14ac:dyDescent="0.25">
      <c r="B102" s="21" t="s">
        <v>24</v>
      </c>
      <c r="C102" s="11">
        <v>3</v>
      </c>
      <c r="D102" s="17"/>
      <c r="E102" s="17"/>
    </row>
    <row r="103" spans="2:5" x14ac:dyDescent="0.25">
      <c r="B103" s="21" t="s">
        <v>23</v>
      </c>
      <c r="C103" s="11">
        <v>20</v>
      </c>
      <c r="D103" s="17"/>
      <c r="E103" s="17"/>
    </row>
    <row r="104" spans="2:5" x14ac:dyDescent="0.25">
      <c r="B104" s="21" t="s">
        <v>25</v>
      </c>
      <c r="C104" s="11">
        <v>3</v>
      </c>
      <c r="D104" s="17"/>
      <c r="E104" s="17"/>
    </row>
    <row r="105" spans="2:5" ht="13.8" thickBot="1" x14ac:dyDescent="0.3">
      <c r="B105" s="21" t="s">
        <v>29</v>
      </c>
      <c r="C105" s="11">
        <v>1</v>
      </c>
      <c r="D105" s="17"/>
      <c r="E105" s="17"/>
    </row>
    <row r="106" spans="2:5" ht="13.8" thickBot="1" x14ac:dyDescent="0.3">
      <c r="B106" s="1" t="s">
        <v>61</v>
      </c>
      <c r="C106" s="2">
        <v>26</v>
      </c>
      <c r="D106" s="3">
        <f>C108/C106</f>
        <v>0.92307692307692313</v>
      </c>
      <c r="E106" s="3">
        <f>C108/C106</f>
        <v>0.92307692307692313</v>
      </c>
    </row>
    <row r="107" spans="2:5" x14ac:dyDescent="0.25">
      <c r="B107" s="16" t="s">
        <v>12</v>
      </c>
      <c r="C107" s="13">
        <v>26</v>
      </c>
      <c r="D107" s="24">
        <f>C108/C107</f>
        <v>0.92307692307692313</v>
      </c>
      <c r="E107" s="24">
        <v>0.92</v>
      </c>
    </row>
    <row r="108" spans="2:5" x14ac:dyDescent="0.25">
      <c r="B108" s="20" t="s">
        <v>79</v>
      </c>
      <c r="C108" s="10">
        <v>24</v>
      </c>
      <c r="D108" s="17"/>
      <c r="E108" s="17"/>
    </row>
    <row r="109" spans="2:5" x14ac:dyDescent="0.25">
      <c r="B109" s="20" t="s">
        <v>22</v>
      </c>
      <c r="C109" s="10">
        <v>2</v>
      </c>
      <c r="D109" s="17"/>
      <c r="E109" s="17"/>
    </row>
    <row r="110" spans="2:5" ht="13.8" thickBot="1" x14ac:dyDescent="0.3">
      <c r="B110" s="21" t="s">
        <v>23</v>
      </c>
      <c r="C110" s="11">
        <v>2</v>
      </c>
      <c r="D110" s="17"/>
      <c r="E110" s="17"/>
    </row>
    <row r="111" spans="2:5" ht="13.8" thickBot="1" x14ac:dyDescent="0.3">
      <c r="B111" s="1" t="s">
        <v>78</v>
      </c>
      <c r="C111" s="2">
        <v>111</v>
      </c>
      <c r="D111" s="3">
        <f>(C113+C119+C126)/C111</f>
        <v>0.8288288288288288</v>
      </c>
      <c r="E111" s="3">
        <f>(C113+C119+C126)/(C111-C121)</f>
        <v>0.83636363636363631</v>
      </c>
    </row>
    <row r="112" spans="2:5" x14ac:dyDescent="0.25">
      <c r="B112" s="16" t="s">
        <v>12</v>
      </c>
      <c r="C112" s="13">
        <v>31</v>
      </c>
      <c r="D112" s="24">
        <f>C113/C112</f>
        <v>0.90322580645161288</v>
      </c>
      <c r="E112" s="24">
        <v>0.9</v>
      </c>
    </row>
    <row r="113" spans="2:5" x14ac:dyDescent="0.25">
      <c r="B113" s="20" t="s">
        <v>79</v>
      </c>
      <c r="C113" s="10">
        <v>28</v>
      </c>
      <c r="D113" s="17"/>
      <c r="E113" s="17"/>
    </row>
    <row r="114" spans="2:5" x14ac:dyDescent="0.25">
      <c r="B114" s="20" t="s">
        <v>36</v>
      </c>
      <c r="C114" s="10">
        <v>1</v>
      </c>
      <c r="D114" s="17"/>
      <c r="E114" s="17"/>
    </row>
    <row r="115" spans="2:5" x14ac:dyDescent="0.25">
      <c r="B115" s="21" t="s">
        <v>23</v>
      </c>
      <c r="C115" s="11">
        <v>1</v>
      </c>
      <c r="D115" s="17"/>
      <c r="E115" s="17"/>
    </row>
    <row r="116" spans="2:5" x14ac:dyDescent="0.25">
      <c r="B116" s="20" t="s">
        <v>22</v>
      </c>
      <c r="C116" s="10">
        <v>2</v>
      </c>
      <c r="D116" s="17"/>
      <c r="E116" s="17"/>
    </row>
    <row r="117" spans="2:5" x14ac:dyDescent="0.25">
      <c r="B117" s="21" t="s">
        <v>23</v>
      </c>
      <c r="C117" s="11">
        <v>2</v>
      </c>
      <c r="D117" s="17"/>
      <c r="E117" s="17"/>
    </row>
    <row r="118" spans="2:5" x14ac:dyDescent="0.25">
      <c r="B118" s="16" t="s">
        <v>7</v>
      </c>
      <c r="C118" s="13">
        <v>49</v>
      </c>
      <c r="D118" s="24">
        <f>C119/C118</f>
        <v>0.73469387755102045</v>
      </c>
      <c r="E118" s="24">
        <f>C119/(C118-C121)</f>
        <v>0.75</v>
      </c>
    </row>
    <row r="119" spans="2:5" x14ac:dyDescent="0.25">
      <c r="B119" s="20" t="s">
        <v>79</v>
      </c>
      <c r="C119" s="10">
        <v>36</v>
      </c>
      <c r="D119" s="17"/>
      <c r="E119" s="17"/>
    </row>
    <row r="120" spans="2:5" x14ac:dyDescent="0.25">
      <c r="B120" s="20" t="s">
        <v>22</v>
      </c>
      <c r="C120" s="10">
        <v>13</v>
      </c>
      <c r="D120" s="17"/>
      <c r="E120" s="17"/>
    </row>
    <row r="121" spans="2:5" x14ac:dyDescent="0.25">
      <c r="B121" s="21" t="s">
        <v>24</v>
      </c>
      <c r="C121" s="11">
        <v>1</v>
      </c>
      <c r="D121" s="17"/>
      <c r="E121" s="17"/>
    </row>
    <row r="122" spans="2:5" x14ac:dyDescent="0.25">
      <c r="B122" s="21" t="s">
        <v>23</v>
      </c>
      <c r="C122" s="11">
        <v>10</v>
      </c>
      <c r="D122" s="17"/>
      <c r="E122" s="17"/>
    </row>
    <row r="123" spans="2:5" x14ac:dyDescent="0.25">
      <c r="B123" s="21" t="s">
        <v>25</v>
      </c>
      <c r="C123" s="11">
        <v>1</v>
      </c>
      <c r="D123" s="17"/>
      <c r="E123" s="17"/>
    </row>
    <row r="124" spans="2:5" x14ac:dyDescent="0.25">
      <c r="B124" s="21" t="s">
        <v>29</v>
      </c>
      <c r="C124" s="11">
        <v>1</v>
      </c>
      <c r="D124" s="17"/>
      <c r="E124" s="17"/>
    </row>
    <row r="125" spans="2:5" x14ac:dyDescent="0.25">
      <c r="B125" s="16" t="s">
        <v>10</v>
      </c>
      <c r="C125" s="13">
        <v>31</v>
      </c>
      <c r="D125" s="24">
        <f>C126/C125</f>
        <v>0.90322580645161288</v>
      </c>
      <c r="E125" s="24">
        <v>0.9</v>
      </c>
    </row>
    <row r="126" spans="2:5" x14ac:dyDescent="0.25">
      <c r="B126" s="20" t="s">
        <v>79</v>
      </c>
      <c r="C126" s="10">
        <v>28</v>
      </c>
      <c r="D126" s="17"/>
      <c r="E126" s="17"/>
    </row>
    <row r="127" spans="2:5" x14ac:dyDescent="0.25">
      <c r="B127" s="20" t="s">
        <v>22</v>
      </c>
      <c r="C127" s="10">
        <v>3</v>
      </c>
      <c r="D127" s="17"/>
      <c r="E127" s="17"/>
    </row>
    <row r="128" spans="2:5" ht="13.8" thickBot="1" x14ac:dyDescent="0.3">
      <c r="B128" s="21" t="s">
        <v>23</v>
      </c>
      <c r="C128" s="11">
        <v>3</v>
      </c>
      <c r="D128" s="17"/>
      <c r="E128" s="17"/>
    </row>
    <row r="129" spans="2:5" ht="13.8" thickBot="1" x14ac:dyDescent="0.3">
      <c r="B129" s="1" t="s">
        <v>77</v>
      </c>
      <c r="C129" s="2">
        <v>828</v>
      </c>
      <c r="D129" s="3">
        <f>(C131+C138+C148+C154+C162+C166+C170+C179)/C129</f>
        <v>0.76811594202898548</v>
      </c>
      <c r="E129" s="3">
        <f>(C131+C138+C148+C154+C162+C166+C170+C179)/(C129-C133-C134-C142-C143-C150-C156-C157-C174-C175)</f>
        <v>0.80916030534351147</v>
      </c>
    </row>
    <row r="130" spans="2:5" x14ac:dyDescent="0.25">
      <c r="B130" s="16" t="s">
        <v>18</v>
      </c>
      <c r="C130" s="13">
        <v>62</v>
      </c>
      <c r="D130" s="24">
        <f>C131/C130</f>
        <v>0.69354838709677424</v>
      </c>
      <c r="E130" s="24">
        <f>C131/(C130-C133-C134)</f>
        <v>0.79629629629629628</v>
      </c>
    </row>
    <row r="131" spans="2:5" x14ac:dyDescent="0.25">
      <c r="B131" s="20" t="s">
        <v>79</v>
      </c>
      <c r="C131" s="10">
        <v>43</v>
      </c>
      <c r="D131" s="17"/>
      <c r="E131" s="17"/>
    </row>
    <row r="132" spans="2:5" x14ac:dyDescent="0.25">
      <c r="B132" s="20" t="s">
        <v>22</v>
      </c>
      <c r="C132" s="10">
        <v>19</v>
      </c>
      <c r="D132" s="17"/>
      <c r="E132" s="17"/>
    </row>
    <row r="133" spans="2:5" x14ac:dyDescent="0.25">
      <c r="B133" s="21" t="s">
        <v>26</v>
      </c>
      <c r="C133" s="11">
        <v>4</v>
      </c>
      <c r="D133" s="17"/>
      <c r="E133" s="17"/>
    </row>
    <row r="134" spans="2:5" x14ac:dyDescent="0.25">
      <c r="B134" s="21" t="s">
        <v>24</v>
      </c>
      <c r="C134" s="11">
        <v>4</v>
      </c>
      <c r="D134" s="17"/>
      <c r="E134" s="17"/>
    </row>
    <row r="135" spans="2:5" x14ac:dyDescent="0.25">
      <c r="B135" s="21" t="s">
        <v>23</v>
      </c>
      <c r="C135" s="11">
        <v>4</v>
      </c>
      <c r="D135" s="17"/>
      <c r="E135" s="17"/>
    </row>
    <row r="136" spans="2:5" x14ac:dyDescent="0.25">
      <c r="B136" s="21" t="s">
        <v>25</v>
      </c>
      <c r="C136" s="11">
        <v>7</v>
      </c>
      <c r="D136" s="17"/>
      <c r="E136" s="17"/>
    </row>
    <row r="137" spans="2:5" x14ac:dyDescent="0.25">
      <c r="B137" s="16" t="s">
        <v>12</v>
      </c>
      <c r="C137" s="13">
        <v>341</v>
      </c>
      <c r="D137" s="24">
        <f>C138/C137</f>
        <v>0.82111436950146632</v>
      </c>
      <c r="E137" s="24">
        <f>C138/(C137-C142-C143)</f>
        <v>0.86419753086419748</v>
      </c>
    </row>
    <row r="138" spans="2:5" x14ac:dyDescent="0.25">
      <c r="B138" s="20" t="s">
        <v>79</v>
      </c>
      <c r="C138" s="10">
        <v>280</v>
      </c>
      <c r="D138" s="17"/>
      <c r="E138" s="17"/>
    </row>
    <row r="139" spans="2:5" x14ac:dyDescent="0.25">
      <c r="B139" s="20" t="s">
        <v>36</v>
      </c>
      <c r="C139" s="10">
        <v>1</v>
      </c>
      <c r="D139" s="17"/>
      <c r="E139" s="17"/>
    </row>
    <row r="140" spans="2:5" x14ac:dyDescent="0.25">
      <c r="B140" s="21" t="s">
        <v>25</v>
      </c>
      <c r="C140" s="11">
        <v>1</v>
      </c>
      <c r="D140" s="17"/>
      <c r="E140" s="17"/>
    </row>
    <row r="141" spans="2:5" x14ac:dyDescent="0.25">
      <c r="B141" s="20" t="s">
        <v>22</v>
      </c>
      <c r="C141" s="10">
        <v>60</v>
      </c>
      <c r="D141" s="17"/>
      <c r="E141" s="17"/>
    </row>
    <row r="142" spans="2:5" x14ac:dyDescent="0.25">
      <c r="B142" s="21" t="s">
        <v>26</v>
      </c>
      <c r="C142" s="11">
        <v>10</v>
      </c>
      <c r="D142" s="17"/>
      <c r="E142" s="17"/>
    </row>
    <row r="143" spans="2:5" x14ac:dyDescent="0.25">
      <c r="B143" s="21" t="s">
        <v>24</v>
      </c>
      <c r="C143" s="11">
        <v>7</v>
      </c>
      <c r="D143" s="17"/>
      <c r="E143" s="17"/>
    </row>
    <row r="144" spans="2:5" x14ac:dyDescent="0.25">
      <c r="B144" s="21" t="s">
        <v>23</v>
      </c>
      <c r="C144" s="11">
        <v>22</v>
      </c>
      <c r="D144" s="17"/>
      <c r="E144" s="17"/>
    </row>
    <row r="145" spans="2:5" x14ac:dyDescent="0.25">
      <c r="B145" s="21" t="s">
        <v>25</v>
      </c>
      <c r="C145" s="11">
        <v>18</v>
      </c>
      <c r="D145" s="17"/>
      <c r="E145" s="17"/>
    </row>
    <row r="146" spans="2:5" x14ac:dyDescent="0.25">
      <c r="B146" s="21" t="s">
        <v>29</v>
      </c>
      <c r="C146" s="11">
        <v>3</v>
      </c>
      <c r="D146" s="17"/>
      <c r="E146" s="17"/>
    </row>
    <row r="147" spans="2:5" x14ac:dyDescent="0.25">
      <c r="B147" s="16" t="s">
        <v>3</v>
      </c>
      <c r="C147" s="13">
        <v>18</v>
      </c>
      <c r="D147" s="24">
        <f>C148/C147</f>
        <v>0.55555555555555558</v>
      </c>
      <c r="E147" s="24">
        <f>C148/(C147-C150)</f>
        <v>0.7142857142857143</v>
      </c>
    </row>
    <row r="148" spans="2:5" x14ac:dyDescent="0.25">
      <c r="B148" s="20" t="s">
        <v>79</v>
      </c>
      <c r="C148" s="10">
        <v>10</v>
      </c>
      <c r="D148" s="17"/>
      <c r="E148" s="17"/>
    </row>
    <row r="149" spans="2:5" x14ac:dyDescent="0.25">
      <c r="B149" s="20" t="s">
        <v>22</v>
      </c>
      <c r="C149" s="10">
        <v>8</v>
      </c>
      <c r="D149" s="17"/>
      <c r="E149" s="17"/>
    </row>
    <row r="150" spans="2:5" x14ac:dyDescent="0.25">
      <c r="B150" s="21" t="s">
        <v>24</v>
      </c>
      <c r="C150" s="11">
        <v>4</v>
      </c>
      <c r="D150" s="17"/>
      <c r="E150" s="17"/>
    </row>
    <row r="151" spans="2:5" x14ac:dyDescent="0.25">
      <c r="B151" s="21" t="s">
        <v>23</v>
      </c>
      <c r="C151" s="11">
        <v>1</v>
      </c>
      <c r="D151" s="17"/>
      <c r="E151" s="17"/>
    </row>
    <row r="152" spans="2:5" x14ac:dyDescent="0.25">
      <c r="B152" s="21" t="s">
        <v>25</v>
      </c>
      <c r="C152" s="11">
        <v>3</v>
      </c>
      <c r="D152" s="17"/>
      <c r="E152" s="17"/>
    </row>
    <row r="153" spans="2:5" x14ac:dyDescent="0.25">
      <c r="B153" s="16" t="s">
        <v>14</v>
      </c>
      <c r="C153" s="13">
        <v>124</v>
      </c>
      <c r="D153" s="24">
        <f>C154/C153</f>
        <v>0.70161290322580649</v>
      </c>
      <c r="E153" s="24">
        <f>C154/(C153-C156-C157)</f>
        <v>0.73728813559322037</v>
      </c>
    </row>
    <row r="154" spans="2:5" x14ac:dyDescent="0.25">
      <c r="B154" s="20" t="s">
        <v>79</v>
      </c>
      <c r="C154" s="10">
        <v>87</v>
      </c>
      <c r="D154" s="17"/>
      <c r="E154" s="17"/>
    </row>
    <row r="155" spans="2:5" x14ac:dyDescent="0.25">
      <c r="B155" s="20" t="s">
        <v>22</v>
      </c>
      <c r="C155" s="10">
        <v>37</v>
      </c>
      <c r="D155" s="17"/>
      <c r="E155" s="17"/>
    </row>
    <row r="156" spans="2:5" x14ac:dyDescent="0.25">
      <c r="B156" s="21" t="s">
        <v>26</v>
      </c>
      <c r="C156" s="11">
        <v>5</v>
      </c>
      <c r="D156" s="17"/>
      <c r="E156" s="17"/>
    </row>
    <row r="157" spans="2:5" x14ac:dyDescent="0.25">
      <c r="B157" s="21" t="s">
        <v>24</v>
      </c>
      <c r="C157" s="11">
        <v>1</v>
      </c>
      <c r="D157" s="17"/>
      <c r="E157" s="17"/>
    </row>
    <row r="158" spans="2:5" x14ac:dyDescent="0.25">
      <c r="B158" s="21" t="s">
        <v>23</v>
      </c>
      <c r="C158" s="11">
        <v>22</v>
      </c>
      <c r="D158" s="17"/>
      <c r="E158" s="17"/>
    </row>
    <row r="159" spans="2:5" x14ac:dyDescent="0.25">
      <c r="B159" s="21" t="s">
        <v>25</v>
      </c>
      <c r="C159" s="11">
        <v>8</v>
      </c>
      <c r="D159" s="17"/>
      <c r="E159" s="17"/>
    </row>
    <row r="160" spans="2:5" x14ac:dyDescent="0.25">
      <c r="B160" s="21" t="s">
        <v>29</v>
      </c>
      <c r="C160" s="11">
        <v>1</v>
      </c>
      <c r="D160" s="17"/>
      <c r="E160" s="17"/>
    </row>
    <row r="161" spans="2:5" x14ac:dyDescent="0.25">
      <c r="B161" s="16" t="s">
        <v>7</v>
      </c>
      <c r="C161" s="13">
        <v>31</v>
      </c>
      <c r="D161" s="24">
        <f>C162/C161</f>
        <v>0.967741935483871</v>
      </c>
      <c r="E161" s="24">
        <v>0.97</v>
      </c>
    </row>
    <row r="162" spans="2:5" x14ac:dyDescent="0.25">
      <c r="B162" s="20" t="s">
        <v>79</v>
      </c>
      <c r="C162" s="10">
        <v>30</v>
      </c>
      <c r="D162" s="17"/>
      <c r="E162" s="17"/>
    </row>
    <row r="163" spans="2:5" x14ac:dyDescent="0.25">
      <c r="B163" s="20" t="s">
        <v>22</v>
      </c>
      <c r="C163" s="10">
        <v>1</v>
      </c>
      <c r="D163" s="17"/>
      <c r="E163" s="17"/>
    </row>
    <row r="164" spans="2:5" x14ac:dyDescent="0.25">
      <c r="B164" s="21" t="s">
        <v>23</v>
      </c>
      <c r="C164" s="11">
        <v>1</v>
      </c>
      <c r="D164" s="17"/>
      <c r="E164" s="17"/>
    </row>
    <row r="165" spans="2:5" x14ac:dyDescent="0.25">
      <c r="B165" s="16" t="s">
        <v>8</v>
      </c>
      <c r="C165" s="13">
        <v>18</v>
      </c>
      <c r="D165" s="24">
        <f>C166/C165</f>
        <v>0.83333333333333337</v>
      </c>
      <c r="E165" s="24">
        <v>0.83</v>
      </c>
    </row>
    <row r="166" spans="2:5" x14ac:dyDescent="0.25">
      <c r="B166" s="20" t="s">
        <v>79</v>
      </c>
      <c r="C166" s="10">
        <v>15</v>
      </c>
      <c r="D166" s="17"/>
      <c r="E166" s="17"/>
    </row>
    <row r="167" spans="2:5" x14ac:dyDescent="0.25">
      <c r="B167" s="20" t="s">
        <v>22</v>
      </c>
      <c r="C167" s="10">
        <v>3</v>
      </c>
      <c r="D167" s="17"/>
      <c r="E167" s="17"/>
    </row>
    <row r="168" spans="2:5" x14ac:dyDescent="0.25">
      <c r="B168" s="21" t="s">
        <v>25</v>
      </c>
      <c r="C168" s="11">
        <v>3</v>
      </c>
      <c r="D168" s="17"/>
      <c r="E168" s="17"/>
    </row>
    <row r="169" spans="2:5" x14ac:dyDescent="0.25">
      <c r="B169" s="16" t="s">
        <v>13</v>
      </c>
      <c r="C169" s="13">
        <v>217</v>
      </c>
      <c r="D169" s="24">
        <f>C170/C169</f>
        <v>0.76497695852534564</v>
      </c>
      <c r="E169" s="24">
        <f>C170/(C169-C174-C175)</f>
        <v>0.79047619047619044</v>
      </c>
    </row>
    <row r="170" spans="2:5" x14ac:dyDescent="0.25">
      <c r="B170" s="20" t="s">
        <v>79</v>
      </c>
      <c r="C170" s="10">
        <v>166</v>
      </c>
      <c r="D170" s="17"/>
      <c r="E170" s="17"/>
    </row>
    <row r="171" spans="2:5" x14ac:dyDescent="0.25">
      <c r="B171" s="20" t="s">
        <v>36</v>
      </c>
      <c r="C171" s="10">
        <v>2</v>
      </c>
      <c r="D171" s="17"/>
      <c r="E171" s="17"/>
    </row>
    <row r="172" spans="2:5" x14ac:dyDescent="0.25">
      <c r="B172" s="21" t="s">
        <v>29</v>
      </c>
      <c r="C172" s="11">
        <v>2</v>
      </c>
      <c r="D172" s="17"/>
      <c r="E172" s="17"/>
    </row>
    <row r="173" spans="2:5" x14ac:dyDescent="0.25">
      <c r="B173" s="20" t="s">
        <v>22</v>
      </c>
      <c r="C173" s="10">
        <v>49</v>
      </c>
      <c r="D173" s="17"/>
      <c r="E173" s="17"/>
    </row>
    <row r="174" spans="2:5" x14ac:dyDescent="0.25">
      <c r="B174" s="21" t="s">
        <v>26</v>
      </c>
      <c r="C174" s="11">
        <v>6</v>
      </c>
      <c r="D174" s="17"/>
      <c r="E174" s="17"/>
    </row>
    <row r="175" spans="2:5" x14ac:dyDescent="0.25">
      <c r="B175" s="21" t="s">
        <v>24</v>
      </c>
      <c r="C175" s="11">
        <v>1</v>
      </c>
      <c r="D175" s="17"/>
      <c r="E175" s="17"/>
    </row>
    <row r="176" spans="2:5" x14ac:dyDescent="0.25">
      <c r="B176" s="21" t="s">
        <v>23</v>
      </c>
      <c r="C176" s="11">
        <v>31</v>
      </c>
      <c r="D176" s="17"/>
      <c r="E176" s="17"/>
    </row>
    <row r="177" spans="2:5" x14ac:dyDescent="0.25">
      <c r="B177" s="21" t="s">
        <v>25</v>
      </c>
      <c r="C177" s="11">
        <v>11</v>
      </c>
      <c r="D177" s="17"/>
      <c r="E177" s="17"/>
    </row>
    <row r="178" spans="2:5" x14ac:dyDescent="0.25">
      <c r="B178" s="16" t="s">
        <v>21</v>
      </c>
      <c r="C178" s="13">
        <v>17</v>
      </c>
      <c r="D178" s="24">
        <f>C179/C178</f>
        <v>0.29411764705882354</v>
      </c>
      <c r="E178" s="24">
        <v>0.28999999999999998</v>
      </c>
    </row>
    <row r="179" spans="2:5" x14ac:dyDescent="0.25">
      <c r="B179" s="20" t="s">
        <v>79</v>
      </c>
      <c r="C179" s="10">
        <v>5</v>
      </c>
      <c r="D179" s="17"/>
      <c r="E179" s="17"/>
    </row>
    <row r="180" spans="2:5" x14ac:dyDescent="0.25">
      <c r="B180" s="20" t="s">
        <v>22</v>
      </c>
      <c r="C180" s="10">
        <v>12</v>
      </c>
      <c r="D180" s="17"/>
      <c r="E180" s="17"/>
    </row>
    <row r="181" spans="2:5" x14ac:dyDescent="0.25">
      <c r="B181" s="21" t="s">
        <v>23</v>
      </c>
      <c r="C181" s="11">
        <v>5</v>
      </c>
      <c r="D181" s="17"/>
      <c r="E181" s="17"/>
    </row>
    <row r="182" spans="2:5" ht="13.8" thickBot="1" x14ac:dyDescent="0.3">
      <c r="B182" s="21" t="s">
        <v>25</v>
      </c>
      <c r="C182" s="11">
        <v>7</v>
      </c>
      <c r="D182" s="17"/>
      <c r="E182" s="17"/>
    </row>
    <row r="183" spans="2:5" ht="13.8" thickBot="1" x14ac:dyDescent="0.3">
      <c r="B183" s="1" t="s">
        <v>69</v>
      </c>
      <c r="C183" s="2">
        <v>5</v>
      </c>
      <c r="D183" s="3">
        <f>C185/C183</f>
        <v>0.2</v>
      </c>
      <c r="E183" s="3">
        <v>0.33</v>
      </c>
    </row>
    <row r="184" spans="2:5" x14ac:dyDescent="0.25">
      <c r="B184" s="16" t="s">
        <v>12</v>
      </c>
      <c r="C184" s="13">
        <v>5</v>
      </c>
      <c r="D184" s="24">
        <f>C185/C184</f>
        <v>0.2</v>
      </c>
      <c r="E184" s="24">
        <f>C185/(C184-C187)</f>
        <v>0.33333333333333331</v>
      </c>
    </row>
    <row r="185" spans="2:5" x14ac:dyDescent="0.25">
      <c r="B185" s="20" t="s">
        <v>79</v>
      </c>
      <c r="C185" s="10">
        <v>1</v>
      </c>
      <c r="D185" s="17"/>
      <c r="E185" s="17"/>
    </row>
    <row r="186" spans="2:5" x14ac:dyDescent="0.25">
      <c r="B186" s="20" t="s">
        <v>22</v>
      </c>
      <c r="C186" s="10">
        <v>4</v>
      </c>
      <c r="D186" s="17"/>
      <c r="E186" s="17"/>
    </row>
    <row r="187" spans="2:5" x14ac:dyDescent="0.25">
      <c r="B187" s="21" t="s">
        <v>24</v>
      </c>
      <c r="C187" s="11">
        <v>2</v>
      </c>
      <c r="D187" s="17"/>
      <c r="E187" s="17"/>
    </row>
    <row r="188" spans="2:5" ht="13.8" thickBot="1" x14ac:dyDescent="0.3">
      <c r="B188" s="21" t="s">
        <v>25</v>
      </c>
      <c r="C188" s="11">
        <v>2</v>
      </c>
      <c r="D188" s="17"/>
      <c r="E188" s="17"/>
    </row>
    <row r="189" spans="2:5" ht="13.8" thickBot="1" x14ac:dyDescent="0.3">
      <c r="B189" s="1" t="s">
        <v>50</v>
      </c>
      <c r="C189" s="2">
        <v>93</v>
      </c>
      <c r="D189" s="3">
        <f>C191/C189</f>
        <v>0.88172043010752688</v>
      </c>
      <c r="E189" s="3">
        <v>0.93</v>
      </c>
    </row>
    <row r="190" spans="2:5" x14ac:dyDescent="0.25">
      <c r="B190" s="16" t="s">
        <v>12</v>
      </c>
      <c r="C190" s="13">
        <v>93</v>
      </c>
      <c r="D190" s="24">
        <f>C191/C190</f>
        <v>0.88172043010752688</v>
      </c>
      <c r="E190" s="24">
        <f>C191/(C190-C193)</f>
        <v>0.93181818181818177</v>
      </c>
    </row>
    <row r="191" spans="2:5" x14ac:dyDescent="0.25">
      <c r="B191" s="20" t="s">
        <v>79</v>
      </c>
      <c r="C191" s="10">
        <v>82</v>
      </c>
      <c r="D191" s="17"/>
      <c r="E191" s="17"/>
    </row>
    <row r="192" spans="2:5" x14ac:dyDescent="0.25">
      <c r="B192" s="20" t="s">
        <v>22</v>
      </c>
      <c r="C192" s="10">
        <v>11</v>
      </c>
      <c r="D192" s="17"/>
      <c r="E192" s="17"/>
    </row>
    <row r="193" spans="2:5" x14ac:dyDescent="0.25">
      <c r="B193" s="21" t="s">
        <v>24</v>
      </c>
      <c r="C193" s="11">
        <v>5</v>
      </c>
      <c r="D193" s="17"/>
      <c r="E193" s="17"/>
    </row>
    <row r="194" spans="2:5" ht="13.8" thickBot="1" x14ac:dyDescent="0.3">
      <c r="B194" s="21" t="s">
        <v>25</v>
      </c>
      <c r="C194" s="11">
        <v>6</v>
      </c>
      <c r="D194" s="17"/>
      <c r="E194" s="17"/>
    </row>
    <row r="195" spans="2:5" ht="13.8" thickBot="1" x14ac:dyDescent="0.3">
      <c r="B195" s="1" t="s">
        <v>67</v>
      </c>
      <c r="C195" s="2">
        <v>9</v>
      </c>
      <c r="D195" s="3">
        <f>C197/C195</f>
        <v>0.33333333333333331</v>
      </c>
      <c r="E195" s="3">
        <v>0.33</v>
      </c>
    </row>
    <row r="196" spans="2:5" x14ac:dyDescent="0.25">
      <c r="B196" s="16" t="s">
        <v>12</v>
      </c>
      <c r="C196" s="13">
        <v>9</v>
      </c>
      <c r="D196" s="24">
        <f>C197/C196</f>
        <v>0.33333333333333331</v>
      </c>
      <c r="E196" s="24">
        <v>0.33</v>
      </c>
    </row>
    <row r="197" spans="2:5" x14ac:dyDescent="0.25">
      <c r="B197" s="20" t="s">
        <v>79</v>
      </c>
      <c r="C197" s="10">
        <v>3</v>
      </c>
      <c r="D197" s="17"/>
      <c r="E197" s="17"/>
    </row>
    <row r="198" spans="2:5" x14ac:dyDescent="0.25">
      <c r="B198" s="20" t="s">
        <v>36</v>
      </c>
      <c r="C198" s="10">
        <v>5</v>
      </c>
      <c r="D198" s="17"/>
      <c r="E198" s="17"/>
    </row>
    <row r="199" spans="2:5" x14ac:dyDescent="0.25">
      <c r="B199" s="21" t="s">
        <v>23</v>
      </c>
      <c r="C199" s="11">
        <v>5</v>
      </c>
      <c r="D199" s="17"/>
      <c r="E199" s="17"/>
    </row>
    <row r="200" spans="2:5" x14ac:dyDescent="0.25">
      <c r="B200" s="20" t="s">
        <v>22</v>
      </c>
      <c r="C200" s="10">
        <v>1</v>
      </c>
      <c r="D200" s="17"/>
      <c r="E200" s="17"/>
    </row>
    <row r="201" spans="2:5" ht="13.8" thickBot="1" x14ac:dyDescent="0.3">
      <c r="B201" s="21" t="s">
        <v>23</v>
      </c>
      <c r="C201" s="11">
        <v>1</v>
      </c>
      <c r="D201" s="17"/>
      <c r="E201" s="17"/>
    </row>
    <row r="202" spans="2:5" ht="13.8" thickBot="1" x14ac:dyDescent="0.3">
      <c r="B202" s="1" t="s">
        <v>58</v>
      </c>
      <c r="C202" s="2">
        <v>31</v>
      </c>
      <c r="D202" s="3">
        <f>C204/C202</f>
        <v>0.61290322580645162</v>
      </c>
      <c r="E202" s="3">
        <v>0.61</v>
      </c>
    </row>
    <row r="203" spans="2:5" x14ac:dyDescent="0.25">
      <c r="B203" s="16" t="s">
        <v>12</v>
      </c>
      <c r="C203" s="13">
        <v>31</v>
      </c>
      <c r="D203" s="24">
        <f>C204/C203</f>
        <v>0.61290322580645162</v>
      </c>
      <c r="E203" s="24">
        <v>0.61</v>
      </c>
    </row>
    <row r="204" spans="2:5" x14ac:dyDescent="0.25">
      <c r="B204" s="20" t="s">
        <v>79</v>
      </c>
      <c r="C204" s="10">
        <v>19</v>
      </c>
      <c r="D204" s="17"/>
      <c r="E204" s="17"/>
    </row>
    <row r="205" spans="2:5" x14ac:dyDescent="0.25">
      <c r="B205" s="20" t="s">
        <v>22</v>
      </c>
      <c r="C205" s="10">
        <v>12</v>
      </c>
      <c r="D205" s="17"/>
      <c r="E205" s="17"/>
    </row>
    <row r="206" spans="2:5" ht="13.8" thickBot="1" x14ac:dyDescent="0.3">
      <c r="B206" s="21" t="s">
        <v>23</v>
      </c>
      <c r="C206" s="11">
        <v>12</v>
      </c>
      <c r="D206" s="17"/>
      <c r="E206" s="17"/>
    </row>
    <row r="207" spans="2:5" ht="13.8" thickBot="1" x14ac:dyDescent="0.3">
      <c r="B207" s="1" t="s">
        <v>68</v>
      </c>
      <c r="C207" s="2">
        <v>9</v>
      </c>
      <c r="D207" s="3">
        <f>C209/C207</f>
        <v>0.44444444444444442</v>
      </c>
      <c r="E207" s="3">
        <v>0.8</v>
      </c>
    </row>
    <row r="208" spans="2:5" x14ac:dyDescent="0.25">
      <c r="B208" s="16" t="s">
        <v>13</v>
      </c>
      <c r="C208" s="13">
        <v>9</v>
      </c>
      <c r="D208" s="24">
        <f>C209/C208</f>
        <v>0.44444444444444442</v>
      </c>
      <c r="E208" s="24">
        <f>C209/(C208-C211)</f>
        <v>0.8</v>
      </c>
    </row>
    <row r="209" spans="2:5" x14ac:dyDescent="0.25">
      <c r="B209" s="20" t="s">
        <v>79</v>
      </c>
      <c r="C209" s="10">
        <v>4</v>
      </c>
      <c r="D209" s="17"/>
      <c r="E209" s="17"/>
    </row>
    <row r="210" spans="2:5" x14ac:dyDescent="0.25">
      <c r="B210" s="20" t="s">
        <v>22</v>
      </c>
      <c r="C210" s="10">
        <v>5</v>
      </c>
      <c r="D210" s="17"/>
      <c r="E210" s="17"/>
    </row>
    <row r="211" spans="2:5" x14ac:dyDescent="0.25">
      <c r="B211" s="21" t="s">
        <v>24</v>
      </c>
      <c r="C211" s="11">
        <v>4</v>
      </c>
      <c r="D211" s="17"/>
      <c r="E211" s="17"/>
    </row>
    <row r="212" spans="2:5" ht="13.8" thickBot="1" x14ac:dyDescent="0.3">
      <c r="B212" s="21" t="s">
        <v>25</v>
      </c>
      <c r="C212" s="11">
        <v>1</v>
      </c>
      <c r="D212" s="17"/>
      <c r="E212" s="17"/>
    </row>
    <row r="213" spans="2:5" ht="13.8" thickBot="1" x14ac:dyDescent="0.3">
      <c r="B213" s="1" t="s">
        <v>63</v>
      </c>
      <c r="C213" s="2">
        <v>31</v>
      </c>
      <c r="D213" s="3">
        <f>C215/C213</f>
        <v>0.87096774193548387</v>
      </c>
      <c r="E213" s="3">
        <v>0.93</v>
      </c>
    </row>
    <row r="214" spans="2:5" x14ac:dyDescent="0.25">
      <c r="B214" s="16" t="s">
        <v>12</v>
      </c>
      <c r="C214" s="13">
        <v>31</v>
      </c>
      <c r="D214" s="24">
        <f>C215/C214</f>
        <v>0.87096774193548387</v>
      </c>
      <c r="E214" s="24">
        <f>C215/(C214-C217)</f>
        <v>0.93103448275862066</v>
      </c>
    </row>
    <row r="215" spans="2:5" x14ac:dyDescent="0.25">
      <c r="B215" s="20" t="s">
        <v>79</v>
      </c>
      <c r="C215" s="10">
        <v>27</v>
      </c>
      <c r="D215" s="17"/>
      <c r="E215" s="17"/>
    </row>
    <row r="216" spans="2:5" x14ac:dyDescent="0.25">
      <c r="B216" s="20" t="s">
        <v>22</v>
      </c>
      <c r="C216" s="10">
        <v>4</v>
      </c>
      <c r="D216" s="17"/>
      <c r="E216" s="17"/>
    </row>
    <row r="217" spans="2:5" x14ac:dyDescent="0.25">
      <c r="B217" s="21" t="s">
        <v>24</v>
      </c>
      <c r="C217" s="11">
        <v>2</v>
      </c>
      <c r="D217" s="17"/>
      <c r="E217" s="17"/>
    </row>
    <row r="218" spans="2:5" x14ac:dyDescent="0.25">
      <c r="B218" s="21" t="s">
        <v>23</v>
      </c>
      <c r="C218" s="11">
        <v>1</v>
      </c>
      <c r="D218" s="17"/>
      <c r="E218" s="17"/>
    </row>
    <row r="219" spans="2:5" ht="13.8" thickBot="1" x14ac:dyDescent="0.3">
      <c r="B219" s="21" t="s">
        <v>25</v>
      </c>
      <c r="C219" s="11">
        <v>1</v>
      </c>
      <c r="D219" s="17"/>
      <c r="E219" s="17"/>
    </row>
    <row r="220" spans="2:5" ht="13.8" thickBot="1" x14ac:dyDescent="0.3">
      <c r="B220" s="1" t="s">
        <v>59</v>
      </c>
      <c r="C220" s="2">
        <v>125</v>
      </c>
      <c r="D220" s="3">
        <f>(C222+C226+C232)/C220</f>
        <v>0.41599999999999998</v>
      </c>
      <c r="E220" s="3">
        <v>0.42</v>
      </c>
    </row>
    <row r="221" spans="2:5" x14ac:dyDescent="0.25">
      <c r="B221" s="16" t="s">
        <v>12</v>
      </c>
      <c r="C221" s="13">
        <v>81</v>
      </c>
      <c r="D221" s="24">
        <f>C222/C221</f>
        <v>0.40740740740740738</v>
      </c>
      <c r="E221" s="24">
        <v>0.41</v>
      </c>
    </row>
    <row r="222" spans="2:5" x14ac:dyDescent="0.25">
      <c r="B222" s="20" t="s">
        <v>79</v>
      </c>
      <c r="C222" s="10">
        <v>33</v>
      </c>
      <c r="D222" s="17"/>
      <c r="E222" s="17"/>
    </row>
    <row r="223" spans="2:5" x14ac:dyDescent="0.25">
      <c r="B223" s="20" t="s">
        <v>22</v>
      </c>
      <c r="C223" s="10">
        <v>48</v>
      </c>
      <c r="D223" s="17"/>
      <c r="E223" s="17"/>
    </row>
    <row r="224" spans="2:5" x14ac:dyDescent="0.25">
      <c r="B224" s="21" t="s">
        <v>23</v>
      </c>
      <c r="C224" s="11">
        <v>48</v>
      </c>
      <c r="D224" s="17"/>
      <c r="E224" s="17"/>
    </row>
    <row r="225" spans="2:5" x14ac:dyDescent="0.25">
      <c r="B225" s="16" t="s">
        <v>7</v>
      </c>
      <c r="C225" s="13">
        <v>13</v>
      </c>
      <c r="D225" s="24">
        <f>C226/C225</f>
        <v>0.30769230769230771</v>
      </c>
      <c r="E225" s="24">
        <v>0.31</v>
      </c>
    </row>
    <row r="226" spans="2:5" x14ac:dyDescent="0.25">
      <c r="B226" s="20" t="s">
        <v>79</v>
      </c>
      <c r="C226" s="10">
        <v>4</v>
      </c>
      <c r="D226" s="17"/>
      <c r="E226" s="17"/>
    </row>
    <row r="227" spans="2:5" x14ac:dyDescent="0.25">
      <c r="B227" s="20" t="s">
        <v>36</v>
      </c>
      <c r="C227" s="10">
        <v>2</v>
      </c>
      <c r="D227" s="17"/>
      <c r="E227" s="17"/>
    </row>
    <row r="228" spans="2:5" x14ac:dyDescent="0.25">
      <c r="B228" s="21" t="s">
        <v>23</v>
      </c>
      <c r="C228" s="11">
        <v>2</v>
      </c>
      <c r="D228" s="17"/>
      <c r="E228" s="17"/>
    </row>
    <row r="229" spans="2:5" x14ac:dyDescent="0.25">
      <c r="B229" s="20" t="s">
        <v>22</v>
      </c>
      <c r="C229" s="10">
        <v>7</v>
      </c>
      <c r="D229" s="17"/>
      <c r="E229" s="17"/>
    </row>
    <row r="230" spans="2:5" x14ac:dyDescent="0.25">
      <c r="B230" s="21" t="s">
        <v>23</v>
      </c>
      <c r="C230" s="11">
        <v>7</v>
      </c>
      <c r="D230" s="17"/>
      <c r="E230" s="17"/>
    </row>
    <row r="231" spans="2:5" x14ac:dyDescent="0.25">
      <c r="B231" s="16" t="s">
        <v>13</v>
      </c>
      <c r="C231" s="13">
        <v>31</v>
      </c>
      <c r="D231" s="24">
        <f>C232/C231</f>
        <v>0.4838709677419355</v>
      </c>
      <c r="E231" s="24">
        <v>0.48</v>
      </c>
    </row>
    <row r="232" spans="2:5" x14ac:dyDescent="0.25">
      <c r="B232" s="20" t="s">
        <v>79</v>
      </c>
      <c r="C232" s="10">
        <v>15</v>
      </c>
      <c r="D232" s="17"/>
      <c r="E232" s="17"/>
    </row>
    <row r="233" spans="2:5" x14ac:dyDescent="0.25">
      <c r="B233" s="20" t="s">
        <v>36</v>
      </c>
      <c r="C233" s="10">
        <v>1</v>
      </c>
      <c r="D233" s="17"/>
      <c r="E233" s="17"/>
    </row>
    <row r="234" spans="2:5" x14ac:dyDescent="0.25">
      <c r="B234" s="21" t="s">
        <v>23</v>
      </c>
      <c r="C234" s="11">
        <v>1</v>
      </c>
      <c r="D234" s="17"/>
      <c r="E234" s="17"/>
    </row>
    <row r="235" spans="2:5" x14ac:dyDescent="0.25">
      <c r="B235" s="20" t="s">
        <v>22</v>
      </c>
      <c r="C235" s="10">
        <v>15</v>
      </c>
      <c r="D235" s="17"/>
      <c r="E235" s="17"/>
    </row>
    <row r="236" spans="2:5" ht="13.8" thickBot="1" x14ac:dyDescent="0.3">
      <c r="B236" s="21" t="s">
        <v>23</v>
      </c>
      <c r="C236" s="11">
        <v>15</v>
      </c>
      <c r="D236" s="17"/>
      <c r="E236" s="17"/>
    </row>
    <row r="237" spans="2:5" ht="13.8" thickBot="1" x14ac:dyDescent="0.3">
      <c r="B237" s="1" t="s">
        <v>57</v>
      </c>
      <c r="C237" s="2">
        <v>57</v>
      </c>
      <c r="D237" s="3">
        <f>C239/C237</f>
        <v>0.82456140350877194</v>
      </c>
      <c r="E237" s="3">
        <v>0.87</v>
      </c>
    </row>
    <row r="238" spans="2:5" x14ac:dyDescent="0.25">
      <c r="B238" s="16" t="s">
        <v>12</v>
      </c>
      <c r="C238" s="13">
        <v>57</v>
      </c>
      <c r="D238" s="24">
        <f>C239/C238</f>
        <v>0.82456140350877194</v>
      </c>
      <c r="E238" s="24">
        <f>C239/(C238-C244)</f>
        <v>0.87037037037037035</v>
      </c>
    </row>
    <row r="239" spans="2:5" x14ac:dyDescent="0.25">
      <c r="B239" s="20" t="s">
        <v>79</v>
      </c>
      <c r="C239" s="10">
        <v>47</v>
      </c>
      <c r="D239" s="17"/>
      <c r="E239" s="17"/>
    </row>
    <row r="240" spans="2:5" x14ac:dyDescent="0.25">
      <c r="B240" s="20" t="s">
        <v>36</v>
      </c>
      <c r="C240" s="10">
        <v>3</v>
      </c>
      <c r="D240" s="17"/>
      <c r="E240" s="17"/>
    </row>
    <row r="241" spans="2:5" x14ac:dyDescent="0.25">
      <c r="B241" s="21" t="s">
        <v>23</v>
      </c>
      <c r="C241" s="11">
        <v>2</v>
      </c>
      <c r="D241" s="17"/>
      <c r="E241" s="17"/>
    </row>
    <row r="242" spans="2:5" x14ac:dyDescent="0.25">
      <c r="B242" s="21" t="s">
        <v>29</v>
      </c>
      <c r="C242" s="11">
        <v>1</v>
      </c>
      <c r="D242" s="17"/>
      <c r="E242" s="17"/>
    </row>
    <row r="243" spans="2:5" x14ac:dyDescent="0.25">
      <c r="B243" s="20" t="s">
        <v>22</v>
      </c>
      <c r="C243" s="10">
        <v>7</v>
      </c>
      <c r="D243" s="17"/>
      <c r="E243" s="17"/>
    </row>
    <row r="244" spans="2:5" x14ac:dyDescent="0.25">
      <c r="B244" s="21" t="s">
        <v>26</v>
      </c>
      <c r="C244" s="11">
        <v>3</v>
      </c>
      <c r="D244" s="17"/>
      <c r="E244" s="17"/>
    </row>
    <row r="245" spans="2:5" x14ac:dyDescent="0.25">
      <c r="B245" s="21" t="s">
        <v>23</v>
      </c>
      <c r="C245" s="11">
        <v>1</v>
      </c>
      <c r="D245" s="17"/>
      <c r="E245" s="17"/>
    </row>
    <row r="246" spans="2:5" ht="13.8" thickBot="1" x14ac:dyDescent="0.3">
      <c r="B246" s="21" t="s">
        <v>25</v>
      </c>
      <c r="C246" s="11">
        <v>3</v>
      </c>
      <c r="D246" s="17"/>
      <c r="E246" s="17"/>
    </row>
    <row r="247" spans="2:5" ht="13.8" thickBot="1" x14ac:dyDescent="0.3">
      <c r="B247" s="1" t="s">
        <v>56</v>
      </c>
      <c r="C247" s="2">
        <v>31</v>
      </c>
      <c r="D247" s="3">
        <f>C249/C247</f>
        <v>0.80645161290322576</v>
      </c>
      <c r="E247" s="3">
        <v>0.81</v>
      </c>
    </row>
    <row r="248" spans="2:5" x14ac:dyDescent="0.25">
      <c r="B248" s="16" t="s">
        <v>12</v>
      </c>
      <c r="C248" s="13">
        <v>31</v>
      </c>
      <c r="D248" s="24">
        <f>C249/C248</f>
        <v>0.80645161290322576</v>
      </c>
      <c r="E248" s="24">
        <v>0.81</v>
      </c>
    </row>
    <row r="249" spans="2:5" x14ac:dyDescent="0.25">
      <c r="B249" s="20" t="s">
        <v>79</v>
      </c>
      <c r="C249" s="10">
        <v>25</v>
      </c>
      <c r="D249" s="17"/>
      <c r="E249" s="17"/>
    </row>
    <row r="250" spans="2:5" x14ac:dyDescent="0.25">
      <c r="B250" s="20" t="s">
        <v>22</v>
      </c>
      <c r="C250" s="10">
        <v>6</v>
      </c>
      <c r="D250" s="17"/>
      <c r="E250" s="17"/>
    </row>
    <row r="251" spans="2:5" ht="13.8" thickBot="1" x14ac:dyDescent="0.3">
      <c r="B251" s="21" t="s">
        <v>23</v>
      </c>
      <c r="C251" s="11">
        <v>6</v>
      </c>
      <c r="D251" s="17"/>
      <c r="E251" s="17"/>
    </row>
    <row r="252" spans="2:5" ht="13.8" thickBot="1" x14ac:dyDescent="0.3">
      <c r="B252" s="1" t="s">
        <v>37</v>
      </c>
      <c r="C252" s="2">
        <v>62</v>
      </c>
      <c r="D252" s="3">
        <f>C254/C252</f>
        <v>0.75806451612903225</v>
      </c>
      <c r="E252" s="3">
        <v>0.92</v>
      </c>
    </row>
    <row r="253" spans="2:5" x14ac:dyDescent="0.25">
      <c r="B253" s="16" t="s">
        <v>12</v>
      </c>
      <c r="C253" s="13">
        <v>62</v>
      </c>
      <c r="D253" s="24">
        <f>C254/C253</f>
        <v>0.75806451612903225</v>
      </c>
      <c r="E253" s="24">
        <f>C254/(C253-C256)</f>
        <v>0.92156862745098034</v>
      </c>
    </row>
    <row r="254" spans="2:5" x14ac:dyDescent="0.25">
      <c r="B254" s="20" t="s">
        <v>79</v>
      </c>
      <c r="C254" s="10">
        <v>47</v>
      </c>
      <c r="D254" s="17"/>
      <c r="E254" s="17"/>
    </row>
    <row r="255" spans="2:5" x14ac:dyDescent="0.25">
      <c r="B255" s="20" t="s">
        <v>22</v>
      </c>
      <c r="C255" s="10">
        <v>15</v>
      </c>
      <c r="D255" s="17"/>
      <c r="E255" s="17"/>
    </row>
    <row r="256" spans="2:5" x14ac:dyDescent="0.25">
      <c r="B256" s="21" t="s">
        <v>26</v>
      </c>
      <c r="C256" s="11">
        <v>11</v>
      </c>
      <c r="D256" s="17"/>
      <c r="E256" s="17"/>
    </row>
    <row r="257" spans="2:5" x14ac:dyDescent="0.25">
      <c r="B257" s="21" t="s">
        <v>25</v>
      </c>
      <c r="C257" s="11">
        <v>2</v>
      </c>
      <c r="D257" s="17"/>
      <c r="E257" s="17"/>
    </row>
    <row r="258" spans="2:5" ht="13.8" thickBot="1" x14ac:dyDescent="0.3">
      <c r="B258" s="21" t="s">
        <v>29</v>
      </c>
      <c r="C258" s="11">
        <v>2</v>
      </c>
      <c r="D258" s="17"/>
      <c r="E258" s="17"/>
    </row>
    <row r="259" spans="2:5" ht="13.8" thickBot="1" x14ac:dyDescent="0.3">
      <c r="B259" s="1" t="s">
        <v>52</v>
      </c>
      <c r="C259" s="2">
        <v>93</v>
      </c>
      <c r="D259" s="3">
        <f>(C261+C265+C272)/C259</f>
        <v>0.75268817204301075</v>
      </c>
      <c r="E259" s="3">
        <v>0.75</v>
      </c>
    </row>
    <row r="260" spans="2:5" x14ac:dyDescent="0.25">
      <c r="B260" s="16" t="s">
        <v>12</v>
      </c>
      <c r="C260" s="13">
        <v>62</v>
      </c>
      <c r="D260" s="24">
        <f>C261/C260</f>
        <v>0.88709677419354838</v>
      </c>
      <c r="E260" s="24">
        <v>0.89</v>
      </c>
    </row>
    <row r="261" spans="2:5" x14ac:dyDescent="0.25">
      <c r="B261" s="20" t="s">
        <v>79</v>
      </c>
      <c r="C261" s="10">
        <v>55</v>
      </c>
      <c r="D261" s="17"/>
      <c r="E261" s="17"/>
    </row>
    <row r="262" spans="2:5" x14ac:dyDescent="0.25">
      <c r="B262" s="20" t="s">
        <v>22</v>
      </c>
      <c r="C262" s="10">
        <v>7</v>
      </c>
      <c r="D262" s="17"/>
      <c r="E262" s="17"/>
    </row>
    <row r="263" spans="2:5" x14ac:dyDescent="0.25">
      <c r="B263" s="21" t="s">
        <v>25</v>
      </c>
      <c r="C263" s="11">
        <v>7</v>
      </c>
      <c r="D263" s="17"/>
      <c r="E263" s="17"/>
    </row>
    <row r="264" spans="2:5" x14ac:dyDescent="0.25">
      <c r="B264" s="16" t="s">
        <v>14</v>
      </c>
      <c r="C264" s="13">
        <v>14</v>
      </c>
      <c r="D264" s="24">
        <f>C265/C264</f>
        <v>0.35714285714285715</v>
      </c>
      <c r="E264" s="24">
        <v>0.36</v>
      </c>
    </row>
    <row r="265" spans="2:5" x14ac:dyDescent="0.25">
      <c r="B265" s="20" t="s">
        <v>79</v>
      </c>
      <c r="C265" s="10">
        <v>5</v>
      </c>
      <c r="D265" s="17"/>
      <c r="E265" s="17"/>
    </row>
    <row r="266" spans="2:5" x14ac:dyDescent="0.25">
      <c r="B266" s="20" t="s">
        <v>36</v>
      </c>
      <c r="C266" s="10">
        <v>3</v>
      </c>
      <c r="D266" s="17"/>
      <c r="E266" s="17"/>
    </row>
    <row r="267" spans="2:5" x14ac:dyDescent="0.25">
      <c r="B267" s="21" t="s">
        <v>23</v>
      </c>
      <c r="C267" s="11">
        <v>3</v>
      </c>
      <c r="D267" s="17"/>
      <c r="E267" s="17"/>
    </row>
    <row r="268" spans="2:5" x14ac:dyDescent="0.25">
      <c r="B268" s="20" t="s">
        <v>22</v>
      </c>
      <c r="C268" s="10">
        <v>6</v>
      </c>
      <c r="D268" s="17"/>
      <c r="E268" s="17"/>
    </row>
    <row r="269" spans="2:5" x14ac:dyDescent="0.25">
      <c r="B269" s="21" t="s">
        <v>23</v>
      </c>
      <c r="C269" s="11">
        <v>1</v>
      </c>
      <c r="D269" s="17"/>
      <c r="E269" s="17"/>
    </row>
    <row r="270" spans="2:5" x14ac:dyDescent="0.25">
      <c r="B270" s="21" t="s">
        <v>25</v>
      </c>
      <c r="C270" s="11">
        <v>5</v>
      </c>
      <c r="D270" s="17"/>
      <c r="E270" s="17"/>
    </row>
    <row r="271" spans="2:5" x14ac:dyDescent="0.25">
      <c r="B271" s="16" t="s">
        <v>13</v>
      </c>
      <c r="C271" s="13">
        <v>17</v>
      </c>
      <c r="D271" s="24">
        <f>C272/C271</f>
        <v>0.58823529411764708</v>
      </c>
      <c r="E271" s="24">
        <v>0.59</v>
      </c>
    </row>
    <row r="272" spans="2:5" x14ac:dyDescent="0.25">
      <c r="B272" s="20" t="s">
        <v>79</v>
      </c>
      <c r="C272" s="4">
        <v>10</v>
      </c>
      <c r="D272" s="17"/>
      <c r="E272" s="17"/>
    </row>
    <row r="273" spans="2:5" x14ac:dyDescent="0.25">
      <c r="B273" s="20" t="s">
        <v>22</v>
      </c>
      <c r="C273" s="10">
        <v>7</v>
      </c>
      <c r="D273" s="17"/>
      <c r="E273" s="17"/>
    </row>
    <row r="274" spans="2:5" ht="13.8" thickBot="1" x14ac:dyDescent="0.3">
      <c r="B274" s="21" t="s">
        <v>23</v>
      </c>
      <c r="C274" s="11">
        <v>7</v>
      </c>
      <c r="D274" s="17"/>
      <c r="E274" s="17"/>
    </row>
    <row r="275" spans="2:5" ht="13.8" thickBot="1" x14ac:dyDescent="0.3">
      <c r="B275" s="1" t="s">
        <v>60</v>
      </c>
      <c r="C275" s="2">
        <v>31</v>
      </c>
      <c r="D275" s="3">
        <f>C277/C275</f>
        <v>0.4838709677419355</v>
      </c>
      <c r="E275" s="3">
        <v>0.75</v>
      </c>
    </row>
    <row r="276" spans="2:5" x14ac:dyDescent="0.25">
      <c r="B276" s="16" t="s">
        <v>12</v>
      </c>
      <c r="C276" s="13">
        <v>31</v>
      </c>
      <c r="D276" s="24">
        <f>C277/C276</f>
        <v>0.4838709677419355</v>
      </c>
      <c r="E276" s="24">
        <f>C277/(C276-C281)</f>
        <v>0.75</v>
      </c>
    </row>
    <row r="277" spans="2:5" x14ac:dyDescent="0.25">
      <c r="B277" s="20" t="s">
        <v>79</v>
      </c>
      <c r="C277" s="10">
        <v>15</v>
      </c>
      <c r="D277" s="17"/>
      <c r="E277" s="17"/>
    </row>
    <row r="278" spans="2:5" x14ac:dyDescent="0.25">
      <c r="B278" s="20" t="s">
        <v>36</v>
      </c>
      <c r="C278" s="10">
        <v>5</v>
      </c>
      <c r="D278" s="17"/>
      <c r="E278" s="17"/>
    </row>
    <row r="279" spans="2:5" x14ac:dyDescent="0.25">
      <c r="B279" s="21" t="s">
        <v>23</v>
      </c>
      <c r="C279" s="11">
        <v>5</v>
      </c>
      <c r="D279" s="17"/>
      <c r="E279" s="17"/>
    </row>
    <row r="280" spans="2:5" x14ac:dyDescent="0.25">
      <c r="B280" s="20" t="s">
        <v>22</v>
      </c>
      <c r="C280" s="10">
        <v>11</v>
      </c>
      <c r="D280" s="17"/>
      <c r="E280" s="17"/>
    </row>
    <row r="281" spans="2:5" ht="13.8" thickBot="1" x14ac:dyDescent="0.3">
      <c r="B281" s="21" t="s">
        <v>24</v>
      </c>
      <c r="C281" s="11">
        <v>11</v>
      </c>
      <c r="D281" s="17"/>
      <c r="E281" s="17"/>
    </row>
    <row r="282" spans="2:5" ht="13.8" thickBot="1" x14ac:dyDescent="0.3">
      <c r="B282" s="1" t="s">
        <v>54</v>
      </c>
      <c r="C282" s="2">
        <v>79</v>
      </c>
      <c r="D282" s="3">
        <f>(C284+C288+C292+C298)/C282</f>
        <v>0.73417721518987344</v>
      </c>
      <c r="E282" s="3">
        <v>0.73</v>
      </c>
    </row>
    <row r="283" spans="2:5" x14ac:dyDescent="0.25">
      <c r="B283" s="16" t="s">
        <v>9</v>
      </c>
      <c r="C283" s="13">
        <v>9</v>
      </c>
      <c r="D283" s="24">
        <f>C284/C283</f>
        <v>0.44444444444444442</v>
      </c>
      <c r="E283" s="24">
        <v>0.44</v>
      </c>
    </row>
    <row r="284" spans="2:5" x14ac:dyDescent="0.25">
      <c r="B284" s="20" t="s">
        <v>79</v>
      </c>
      <c r="C284" s="10">
        <v>4</v>
      </c>
      <c r="D284" s="17"/>
      <c r="E284" s="17"/>
    </row>
    <row r="285" spans="2:5" x14ac:dyDescent="0.25">
      <c r="B285" s="20" t="s">
        <v>22</v>
      </c>
      <c r="C285" s="10">
        <v>5</v>
      </c>
      <c r="D285" s="17"/>
      <c r="E285" s="17"/>
    </row>
    <row r="286" spans="2:5" x14ac:dyDescent="0.25">
      <c r="B286" s="21" t="s">
        <v>23</v>
      </c>
      <c r="C286" s="11">
        <v>5</v>
      </c>
      <c r="D286" s="17"/>
      <c r="E286" s="17"/>
    </row>
    <row r="287" spans="2:5" x14ac:dyDescent="0.25">
      <c r="B287" s="16" t="s">
        <v>12</v>
      </c>
      <c r="C287" s="13">
        <v>31</v>
      </c>
      <c r="D287" s="24">
        <f>C288/C287</f>
        <v>0.90322580645161288</v>
      </c>
      <c r="E287" s="24">
        <v>0.9</v>
      </c>
    </row>
    <row r="288" spans="2:5" x14ac:dyDescent="0.25">
      <c r="B288" s="20" t="s">
        <v>79</v>
      </c>
      <c r="C288" s="10">
        <v>28</v>
      </c>
      <c r="D288" s="17"/>
      <c r="E288" s="17"/>
    </row>
    <row r="289" spans="2:5" x14ac:dyDescent="0.25">
      <c r="B289" s="20" t="s">
        <v>22</v>
      </c>
      <c r="C289" s="10">
        <v>3</v>
      </c>
      <c r="D289" s="17"/>
      <c r="E289" s="17"/>
    </row>
    <row r="290" spans="2:5" x14ac:dyDescent="0.25">
      <c r="B290" s="21" t="s">
        <v>23</v>
      </c>
      <c r="C290" s="11">
        <v>3</v>
      </c>
      <c r="D290" s="17"/>
      <c r="E290" s="17"/>
    </row>
    <row r="291" spans="2:5" x14ac:dyDescent="0.25">
      <c r="B291" s="16" t="s">
        <v>7</v>
      </c>
      <c r="C291" s="13">
        <v>17</v>
      </c>
      <c r="D291" s="24">
        <f>C292/C291</f>
        <v>0.6470588235294118</v>
      </c>
      <c r="E291" s="24">
        <v>0.65</v>
      </c>
    </row>
    <row r="292" spans="2:5" x14ac:dyDescent="0.25">
      <c r="B292" s="20" t="s">
        <v>79</v>
      </c>
      <c r="C292" s="10">
        <v>11</v>
      </c>
      <c r="D292" s="17"/>
      <c r="E292" s="17"/>
    </row>
    <row r="293" spans="2:5" x14ac:dyDescent="0.25">
      <c r="B293" s="20" t="s">
        <v>36</v>
      </c>
      <c r="C293" s="10">
        <v>5</v>
      </c>
      <c r="D293" s="17"/>
      <c r="E293" s="17"/>
    </row>
    <row r="294" spans="2:5" x14ac:dyDescent="0.25">
      <c r="B294" s="21" t="s">
        <v>23</v>
      </c>
      <c r="C294" s="11">
        <v>5</v>
      </c>
      <c r="D294" s="17"/>
      <c r="E294" s="17"/>
    </row>
    <row r="295" spans="2:5" x14ac:dyDescent="0.25">
      <c r="B295" s="20" t="s">
        <v>22</v>
      </c>
      <c r="C295" s="10">
        <v>1</v>
      </c>
      <c r="D295" s="17"/>
      <c r="E295" s="17"/>
    </row>
    <row r="296" spans="2:5" x14ac:dyDescent="0.25">
      <c r="B296" s="21" t="s">
        <v>23</v>
      </c>
      <c r="C296" s="11">
        <v>1</v>
      </c>
      <c r="D296" s="17"/>
      <c r="E296" s="17"/>
    </row>
    <row r="297" spans="2:5" x14ac:dyDescent="0.25">
      <c r="B297" s="16" t="s">
        <v>13</v>
      </c>
      <c r="C297" s="13">
        <v>22</v>
      </c>
      <c r="D297" s="24">
        <f>C298/C297</f>
        <v>0.68181818181818177</v>
      </c>
      <c r="E297" s="24">
        <v>0.68</v>
      </c>
    </row>
    <row r="298" spans="2:5" x14ac:dyDescent="0.25">
      <c r="B298" s="20" t="s">
        <v>79</v>
      </c>
      <c r="C298" s="10">
        <v>15</v>
      </c>
      <c r="D298" s="17"/>
      <c r="E298" s="17"/>
    </row>
    <row r="299" spans="2:5" x14ac:dyDescent="0.25">
      <c r="B299" s="20" t="s">
        <v>36</v>
      </c>
      <c r="C299" s="10">
        <v>2</v>
      </c>
      <c r="D299" s="17"/>
      <c r="E299" s="17"/>
    </row>
    <row r="300" spans="2:5" x14ac:dyDescent="0.25">
      <c r="B300" s="21" t="s">
        <v>23</v>
      </c>
      <c r="C300" s="11">
        <v>2</v>
      </c>
      <c r="D300" s="17"/>
      <c r="E300" s="17"/>
    </row>
    <row r="301" spans="2:5" x14ac:dyDescent="0.25">
      <c r="B301" s="20" t="s">
        <v>22</v>
      </c>
      <c r="C301" s="10">
        <v>5</v>
      </c>
      <c r="D301" s="17"/>
      <c r="E301" s="17"/>
    </row>
    <row r="302" spans="2:5" ht="13.8" thickBot="1" x14ac:dyDescent="0.3">
      <c r="B302" s="21" t="s">
        <v>23</v>
      </c>
      <c r="C302" s="11">
        <v>5</v>
      </c>
      <c r="D302" s="17"/>
      <c r="E302" s="17"/>
    </row>
    <row r="303" spans="2:5" ht="13.8" thickBot="1" x14ac:dyDescent="0.3">
      <c r="B303" s="1" t="s">
        <v>51</v>
      </c>
      <c r="C303" s="2">
        <v>133</v>
      </c>
      <c r="D303" s="3">
        <f>(C305+C313+C317)/C303</f>
        <v>0.78947368421052633</v>
      </c>
      <c r="E303" s="3">
        <f>(C305+C313+C317)/(C303-C319)</f>
        <v>0.79545454545454541</v>
      </c>
    </row>
    <row r="304" spans="2:5" x14ac:dyDescent="0.25">
      <c r="B304" s="16" t="s">
        <v>12</v>
      </c>
      <c r="C304" s="13">
        <v>80</v>
      </c>
      <c r="D304" s="24">
        <f>C305/C304</f>
        <v>0.6875</v>
      </c>
      <c r="E304" s="24">
        <v>0.69</v>
      </c>
    </row>
    <row r="305" spans="2:5" x14ac:dyDescent="0.25">
      <c r="B305" s="20" t="s">
        <v>79</v>
      </c>
      <c r="C305" s="10">
        <v>55</v>
      </c>
      <c r="D305" s="17"/>
      <c r="E305" s="17"/>
    </row>
    <row r="306" spans="2:5" x14ac:dyDescent="0.25">
      <c r="B306" s="20" t="s">
        <v>36</v>
      </c>
      <c r="C306" s="10">
        <v>4</v>
      </c>
      <c r="D306" s="17"/>
      <c r="E306" s="17"/>
    </row>
    <row r="307" spans="2:5" x14ac:dyDescent="0.25">
      <c r="B307" s="21" t="s">
        <v>23</v>
      </c>
      <c r="C307" s="11">
        <v>3</v>
      </c>
      <c r="D307" s="17"/>
      <c r="E307" s="17"/>
    </row>
    <row r="308" spans="2:5" x14ac:dyDescent="0.25">
      <c r="B308" s="21" t="s">
        <v>29</v>
      </c>
      <c r="C308" s="11">
        <v>1</v>
      </c>
      <c r="D308" s="17"/>
      <c r="E308" s="17"/>
    </row>
    <row r="309" spans="2:5" x14ac:dyDescent="0.25">
      <c r="B309" s="20" t="s">
        <v>22</v>
      </c>
      <c r="C309" s="10">
        <v>21</v>
      </c>
      <c r="D309" s="17"/>
      <c r="E309" s="17"/>
    </row>
    <row r="310" spans="2:5" x14ac:dyDescent="0.25">
      <c r="B310" s="21" t="s">
        <v>23</v>
      </c>
      <c r="C310" s="11">
        <v>20</v>
      </c>
      <c r="D310" s="17"/>
      <c r="E310" s="17"/>
    </row>
    <row r="311" spans="2:5" x14ac:dyDescent="0.25">
      <c r="B311" s="21" t="s">
        <v>25</v>
      </c>
      <c r="C311" s="11">
        <v>1</v>
      </c>
      <c r="D311" s="17"/>
      <c r="E311" s="17"/>
    </row>
    <row r="312" spans="2:5" x14ac:dyDescent="0.25">
      <c r="B312" s="16" t="s">
        <v>14</v>
      </c>
      <c r="C312" s="13">
        <v>22</v>
      </c>
      <c r="D312" s="24">
        <f>C313/C312</f>
        <v>0.95454545454545459</v>
      </c>
      <c r="E312" s="24">
        <v>0.95</v>
      </c>
    </row>
    <row r="313" spans="2:5" x14ac:dyDescent="0.25">
      <c r="B313" s="20" t="s">
        <v>79</v>
      </c>
      <c r="C313" s="10">
        <v>21</v>
      </c>
      <c r="D313" s="17"/>
      <c r="E313" s="17"/>
    </row>
    <row r="314" spans="2:5" x14ac:dyDescent="0.25">
      <c r="B314" s="20" t="s">
        <v>22</v>
      </c>
      <c r="C314" s="10">
        <v>1</v>
      </c>
      <c r="D314" s="17"/>
      <c r="E314" s="17"/>
    </row>
    <row r="315" spans="2:5" x14ac:dyDescent="0.25">
      <c r="B315" s="21" t="s">
        <v>25</v>
      </c>
      <c r="C315" s="11">
        <v>1</v>
      </c>
      <c r="D315" s="17"/>
      <c r="E315" s="17"/>
    </row>
    <row r="316" spans="2:5" x14ac:dyDescent="0.25">
      <c r="B316" s="16" t="s">
        <v>13</v>
      </c>
      <c r="C316" s="13">
        <v>31</v>
      </c>
      <c r="D316" s="24">
        <f>C317/C316</f>
        <v>0.93548387096774188</v>
      </c>
      <c r="E316" s="24">
        <f>C317/(C316-C319)</f>
        <v>0.96666666666666667</v>
      </c>
    </row>
    <row r="317" spans="2:5" x14ac:dyDescent="0.25">
      <c r="B317" s="20" t="s">
        <v>79</v>
      </c>
      <c r="C317" s="10">
        <v>29</v>
      </c>
      <c r="D317" s="17"/>
      <c r="E317" s="17"/>
    </row>
    <row r="318" spans="2:5" x14ac:dyDescent="0.25">
      <c r="B318" s="20" t="s">
        <v>22</v>
      </c>
      <c r="C318" s="10">
        <v>2</v>
      </c>
      <c r="D318" s="17"/>
      <c r="E318" s="17"/>
    </row>
    <row r="319" spans="2:5" x14ac:dyDescent="0.25">
      <c r="B319" s="21" t="s">
        <v>24</v>
      </c>
      <c r="C319" s="11">
        <v>1</v>
      </c>
      <c r="D319" s="17"/>
      <c r="E319" s="17"/>
    </row>
    <row r="320" spans="2:5" ht="13.8" thickBot="1" x14ac:dyDescent="0.3">
      <c r="B320" s="21" t="s">
        <v>29</v>
      </c>
      <c r="C320" s="11">
        <v>1</v>
      </c>
      <c r="D320" s="17"/>
      <c r="E320" s="17"/>
    </row>
    <row r="321" spans="2:5" ht="13.8" thickBot="1" x14ac:dyDescent="0.3">
      <c r="B321" s="1" t="s">
        <v>55</v>
      </c>
      <c r="C321" s="2">
        <v>120</v>
      </c>
      <c r="D321" s="3">
        <f>(C323+C330+C334)/C321</f>
        <v>0.85</v>
      </c>
      <c r="E321" s="3">
        <f>(C323+C330+C334)/(C321-C325)</f>
        <v>0.8571428571428571</v>
      </c>
    </row>
    <row r="322" spans="2:5" x14ac:dyDescent="0.25">
      <c r="B322" s="16" t="s">
        <v>12</v>
      </c>
      <c r="C322" s="13">
        <v>93</v>
      </c>
      <c r="D322" s="24">
        <f>C323/C322</f>
        <v>0.81720430107526887</v>
      </c>
      <c r="E322" s="24">
        <f>C323/(C322-C325)</f>
        <v>0.82608695652173914</v>
      </c>
    </row>
    <row r="323" spans="2:5" x14ac:dyDescent="0.25">
      <c r="B323" s="20" t="s">
        <v>79</v>
      </c>
      <c r="C323" s="10">
        <v>76</v>
      </c>
      <c r="D323" s="17"/>
      <c r="E323" s="17"/>
    </row>
    <row r="324" spans="2:5" x14ac:dyDescent="0.25">
      <c r="B324" s="20" t="s">
        <v>22</v>
      </c>
      <c r="C324" s="10">
        <v>17</v>
      </c>
      <c r="D324" s="17"/>
      <c r="E324" s="17"/>
    </row>
    <row r="325" spans="2:5" x14ac:dyDescent="0.25">
      <c r="B325" s="21" t="s">
        <v>26</v>
      </c>
      <c r="C325" s="11">
        <v>1</v>
      </c>
      <c r="D325" s="17"/>
      <c r="E325" s="17"/>
    </row>
    <row r="326" spans="2:5" x14ac:dyDescent="0.25">
      <c r="B326" s="21" t="s">
        <v>23</v>
      </c>
      <c r="C326" s="11">
        <v>11</v>
      </c>
      <c r="D326" s="17"/>
      <c r="E326" s="17"/>
    </row>
    <row r="327" spans="2:5" x14ac:dyDescent="0.25">
      <c r="B327" s="21" t="s">
        <v>25</v>
      </c>
      <c r="C327" s="11">
        <v>2</v>
      </c>
      <c r="D327" s="17"/>
      <c r="E327" s="17"/>
    </row>
    <row r="328" spans="2:5" x14ac:dyDescent="0.25">
      <c r="B328" s="21" t="s">
        <v>29</v>
      </c>
      <c r="C328" s="11">
        <v>3</v>
      </c>
      <c r="D328" s="17"/>
      <c r="E328" s="17"/>
    </row>
    <row r="329" spans="2:5" x14ac:dyDescent="0.25">
      <c r="B329" s="16" t="s">
        <v>14</v>
      </c>
      <c r="C329" s="13">
        <v>14</v>
      </c>
      <c r="D329" s="24">
        <f>C330/C329</f>
        <v>0.9285714285714286</v>
      </c>
      <c r="E329" s="24">
        <v>0.93</v>
      </c>
    </row>
    <row r="330" spans="2:5" x14ac:dyDescent="0.25">
      <c r="B330" s="20" t="s">
        <v>79</v>
      </c>
      <c r="C330" s="10">
        <v>13</v>
      </c>
      <c r="D330" s="17"/>
      <c r="E330" s="17"/>
    </row>
    <row r="331" spans="2:5" x14ac:dyDescent="0.25">
      <c r="B331" s="20" t="s">
        <v>22</v>
      </c>
      <c r="C331" s="10">
        <v>1</v>
      </c>
      <c r="D331" s="17"/>
      <c r="E331" s="17"/>
    </row>
    <row r="332" spans="2:5" x14ac:dyDescent="0.25">
      <c r="B332" s="21" t="s">
        <v>25</v>
      </c>
      <c r="C332" s="11">
        <v>1</v>
      </c>
      <c r="D332" s="17"/>
      <c r="E332" s="17"/>
    </row>
    <row r="333" spans="2:5" x14ac:dyDescent="0.25">
      <c r="B333" s="16" t="s">
        <v>13</v>
      </c>
      <c r="C333" s="13">
        <v>13</v>
      </c>
      <c r="D333" s="24">
        <f>C334/C333</f>
        <v>1</v>
      </c>
      <c r="E333" s="24">
        <v>1</v>
      </c>
    </row>
    <row r="334" spans="2:5" ht="13.8" thickBot="1" x14ac:dyDescent="0.3">
      <c r="B334" s="20" t="s">
        <v>79</v>
      </c>
      <c r="C334" s="10">
        <v>13</v>
      </c>
      <c r="D334" s="17"/>
      <c r="E334" s="17"/>
    </row>
    <row r="335" spans="2:5" ht="13.8" thickBot="1" x14ac:dyDescent="0.3">
      <c r="B335" s="1" t="s">
        <v>43</v>
      </c>
      <c r="C335" s="2">
        <v>75</v>
      </c>
      <c r="D335" s="3">
        <f>(C337+C344)/C335</f>
        <v>0.46666666666666667</v>
      </c>
      <c r="E335" s="3">
        <v>0.47</v>
      </c>
    </row>
    <row r="336" spans="2:5" x14ac:dyDescent="0.25">
      <c r="B336" s="16" t="s">
        <v>12</v>
      </c>
      <c r="C336" s="13">
        <v>62</v>
      </c>
      <c r="D336" s="24">
        <f>C337/C336</f>
        <v>0.41935483870967744</v>
      </c>
      <c r="E336" s="24">
        <v>0.42</v>
      </c>
    </row>
    <row r="337" spans="2:5" x14ac:dyDescent="0.25">
      <c r="B337" s="20" t="s">
        <v>79</v>
      </c>
      <c r="C337" s="10">
        <v>26</v>
      </c>
      <c r="D337" s="17"/>
      <c r="E337" s="17"/>
    </row>
    <row r="338" spans="2:5" x14ac:dyDescent="0.25">
      <c r="B338" s="20" t="s">
        <v>36</v>
      </c>
      <c r="C338" s="10">
        <v>1</v>
      </c>
      <c r="D338" s="17"/>
      <c r="E338" s="17"/>
    </row>
    <row r="339" spans="2:5" x14ac:dyDescent="0.25">
      <c r="B339" s="21" t="s">
        <v>23</v>
      </c>
      <c r="C339" s="11">
        <v>1</v>
      </c>
      <c r="D339" s="17"/>
      <c r="E339" s="17"/>
    </row>
    <row r="340" spans="2:5" x14ac:dyDescent="0.25">
      <c r="B340" s="20" t="s">
        <v>22</v>
      </c>
      <c r="C340" s="10">
        <v>35</v>
      </c>
      <c r="D340" s="17"/>
      <c r="E340" s="17"/>
    </row>
    <row r="341" spans="2:5" x14ac:dyDescent="0.25">
      <c r="B341" s="21" t="s">
        <v>23</v>
      </c>
      <c r="C341" s="11">
        <v>33</v>
      </c>
      <c r="D341" s="17"/>
      <c r="E341" s="17"/>
    </row>
    <row r="342" spans="2:5" x14ac:dyDescent="0.25">
      <c r="B342" s="21" t="s">
        <v>25</v>
      </c>
      <c r="C342" s="11">
        <v>2</v>
      </c>
      <c r="D342" s="17"/>
      <c r="E342" s="17"/>
    </row>
    <row r="343" spans="2:5" x14ac:dyDescent="0.25">
      <c r="B343" s="16" t="s">
        <v>14</v>
      </c>
      <c r="C343" s="13">
        <v>13</v>
      </c>
      <c r="D343" s="24">
        <f>C344/C343</f>
        <v>0.69230769230769229</v>
      </c>
      <c r="E343" s="24">
        <v>0.69</v>
      </c>
    </row>
    <row r="344" spans="2:5" x14ac:dyDescent="0.25">
      <c r="B344" s="20" t="s">
        <v>79</v>
      </c>
      <c r="C344" s="10">
        <v>9</v>
      </c>
      <c r="D344" s="17"/>
      <c r="E344" s="17"/>
    </row>
    <row r="345" spans="2:5" x14ac:dyDescent="0.25">
      <c r="B345" s="20" t="s">
        <v>22</v>
      </c>
      <c r="C345" s="10">
        <v>4</v>
      </c>
      <c r="D345" s="17"/>
      <c r="E345" s="17"/>
    </row>
    <row r="346" spans="2:5" x14ac:dyDescent="0.25">
      <c r="B346" s="21" t="s">
        <v>23</v>
      </c>
      <c r="C346" s="11">
        <v>3</v>
      </c>
      <c r="D346" s="17"/>
      <c r="E346" s="17"/>
    </row>
    <row r="347" spans="2:5" ht="13.8" thickBot="1" x14ac:dyDescent="0.3">
      <c r="B347" s="21" t="s">
        <v>25</v>
      </c>
      <c r="C347" s="11">
        <v>1</v>
      </c>
      <c r="D347" s="17"/>
      <c r="E347" s="17"/>
    </row>
    <row r="348" spans="2:5" ht="13.8" thickBot="1" x14ac:dyDescent="0.3">
      <c r="B348" s="1" t="s">
        <v>70</v>
      </c>
      <c r="C348" s="2">
        <v>9</v>
      </c>
      <c r="D348" s="3">
        <f>0/C348</f>
        <v>0</v>
      </c>
      <c r="E348" s="3">
        <v>0</v>
      </c>
    </row>
    <row r="349" spans="2:5" x14ac:dyDescent="0.25">
      <c r="B349" s="16" t="s">
        <v>32</v>
      </c>
      <c r="C349" s="13">
        <v>9</v>
      </c>
      <c r="D349" s="24">
        <f>0/C349</f>
        <v>0</v>
      </c>
      <c r="E349" s="24">
        <v>0</v>
      </c>
    </row>
    <row r="350" spans="2:5" x14ac:dyDescent="0.25">
      <c r="B350" s="20" t="s">
        <v>36</v>
      </c>
      <c r="C350" s="10">
        <v>2</v>
      </c>
      <c r="D350" s="17"/>
      <c r="E350" s="17"/>
    </row>
    <row r="351" spans="2:5" x14ac:dyDescent="0.25">
      <c r="B351" s="21" t="s">
        <v>23</v>
      </c>
      <c r="C351" s="11">
        <v>2</v>
      </c>
      <c r="D351" s="17"/>
      <c r="E351" s="17"/>
    </row>
    <row r="352" spans="2:5" x14ac:dyDescent="0.25">
      <c r="B352" s="20" t="s">
        <v>22</v>
      </c>
      <c r="C352" s="10">
        <v>7</v>
      </c>
      <c r="D352" s="17"/>
      <c r="E352" s="17"/>
    </row>
    <row r="353" spans="2:5" ht="13.8" thickBot="1" x14ac:dyDescent="0.3">
      <c r="B353" s="21" t="s">
        <v>23</v>
      </c>
      <c r="C353" s="11">
        <v>7</v>
      </c>
      <c r="D353" s="17"/>
      <c r="E353" s="17"/>
    </row>
    <row r="354" spans="2:5" ht="13.8" thickBot="1" x14ac:dyDescent="0.3">
      <c r="B354" s="1" t="s">
        <v>76</v>
      </c>
      <c r="C354" s="2">
        <v>93</v>
      </c>
      <c r="D354" s="3">
        <f>C356/C354</f>
        <v>0.79569892473118276</v>
      </c>
      <c r="E354" s="3">
        <v>0.84</v>
      </c>
    </row>
    <row r="355" spans="2:5" x14ac:dyDescent="0.25">
      <c r="B355" s="16" t="s">
        <v>12</v>
      </c>
      <c r="C355" s="13">
        <v>93</v>
      </c>
      <c r="D355" s="24">
        <f>C356/C355</f>
        <v>0.79569892473118276</v>
      </c>
      <c r="E355" s="24">
        <f>C356/(C355-C358)</f>
        <v>0.84090909090909094</v>
      </c>
    </row>
    <row r="356" spans="2:5" x14ac:dyDescent="0.25">
      <c r="B356" s="20" t="s">
        <v>79</v>
      </c>
      <c r="C356" s="10">
        <v>74</v>
      </c>
      <c r="D356" s="17"/>
      <c r="E356" s="17"/>
    </row>
    <row r="357" spans="2:5" x14ac:dyDescent="0.25">
      <c r="B357" s="20" t="s">
        <v>22</v>
      </c>
      <c r="C357" s="10">
        <v>19</v>
      </c>
      <c r="D357" s="17"/>
      <c r="E357" s="17"/>
    </row>
    <row r="358" spans="2:5" x14ac:dyDescent="0.25">
      <c r="B358" s="21" t="s">
        <v>26</v>
      </c>
      <c r="C358" s="11">
        <v>5</v>
      </c>
      <c r="D358" s="17"/>
      <c r="E358" s="17"/>
    </row>
    <row r="359" spans="2:5" x14ac:dyDescent="0.25">
      <c r="B359" s="21" t="s">
        <v>23</v>
      </c>
      <c r="C359" s="11">
        <v>10</v>
      </c>
      <c r="D359" s="17"/>
      <c r="E359" s="17"/>
    </row>
    <row r="360" spans="2:5" x14ac:dyDescent="0.25">
      <c r="B360" s="21" t="s">
        <v>25</v>
      </c>
      <c r="C360" s="11">
        <v>3</v>
      </c>
      <c r="D360" s="17"/>
      <c r="E360" s="17"/>
    </row>
    <row r="361" spans="2:5" ht="13.8" thickBot="1" x14ac:dyDescent="0.3">
      <c r="B361" s="21" t="s">
        <v>29</v>
      </c>
      <c r="C361" s="11">
        <v>1</v>
      </c>
      <c r="D361" s="17"/>
      <c r="E361" s="17"/>
    </row>
    <row r="362" spans="2:5" ht="13.8" thickBot="1" x14ac:dyDescent="0.3">
      <c r="B362" s="7" t="s">
        <v>91</v>
      </c>
      <c r="C362" s="12">
        <f>C8+C22+C29+C37+C44+C49+C72+C106+C111+C129+C183+C189+C195+C202+C207+C213+C220+C237+C247+C252+C259+C275+C282+C303+C321+C335+C348+C354</f>
        <v>3825</v>
      </c>
      <c r="D362" s="29">
        <f>C363/C362</f>
        <v>0.66352941176470592</v>
      </c>
      <c r="E362" s="29">
        <f>C363/(C362-C20-C26-C33-C41-C48-C55-C69-C82-C83-C90-C101-C102-C121-C133-C134-C142-C143-C150-C156-C157-C174-C175-C187-C193-C211-C217-C244-C256-C281-C319-C325-C358)</f>
        <v>0.73522595596755502</v>
      </c>
    </row>
    <row r="363" spans="2:5" ht="13.8" thickBot="1" x14ac:dyDescent="0.3">
      <c r="B363" s="8" t="s">
        <v>92</v>
      </c>
      <c r="C363" s="8">
        <f>C10+C14+C18+C24+C31+C39+C46+C51+C60+C67+C74+C78+C88+C95+C99+C108+C113+C119+C126+C131+C138+C148+C154+C162+C166+C170+C179+C185+C191+C197+C204+C209+C215+C222+C226+C232+C239+C249+C254+C261+C265+C272+C277+C284+C288+C292+C298+C305+C313+C317+C323+C330+C334+C337+C344+C356</f>
        <v>2538</v>
      </c>
      <c r="D363" s="31"/>
      <c r="E363" s="31"/>
    </row>
    <row r="364" spans="2:5" x14ac:dyDescent="0.25">
      <c r="B364" s="32" t="s">
        <v>86</v>
      </c>
      <c r="C364" s="32"/>
      <c r="D364" s="32"/>
      <c r="E364" s="32"/>
    </row>
  </sheetData>
  <mergeCells count="7">
    <mergeCell ref="B364:E364"/>
    <mergeCell ref="B6:B7"/>
    <mergeCell ref="C6:C7"/>
    <mergeCell ref="D6:D7"/>
    <mergeCell ref="E6:E7"/>
    <mergeCell ref="D362:D363"/>
    <mergeCell ref="E362:E3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3"/>
  <sheetViews>
    <sheetView topLeftCell="A1034" workbookViewId="0">
      <selection activeCell="B6" sqref="B6:E1063"/>
    </sheetView>
  </sheetViews>
  <sheetFormatPr baseColWidth="10" defaultRowHeight="13.2" x14ac:dyDescent="0.25"/>
  <cols>
    <col min="1" max="1" width="11.5546875" style="4"/>
    <col min="2" max="2" width="39" style="4" bestFit="1" customWidth="1"/>
    <col min="3" max="3" width="19.88671875" style="4" customWidth="1"/>
    <col min="4" max="4" width="20.88671875" style="5" customWidth="1"/>
    <col min="5" max="5" width="17.5546875" style="5" customWidth="1"/>
    <col min="6" max="16384" width="11.5546875" style="4"/>
  </cols>
  <sheetData>
    <row r="1" spans="1:5" s="9" customFormat="1" ht="13.8" x14ac:dyDescent="0.25">
      <c r="A1" s="19" t="s">
        <v>82</v>
      </c>
      <c r="D1" s="18"/>
      <c r="E1" s="18"/>
    </row>
    <row r="2" spans="1:5" s="9" customFormat="1" ht="13.8" x14ac:dyDescent="0.25">
      <c r="A2" s="19" t="s">
        <v>93</v>
      </c>
      <c r="D2" s="18"/>
      <c r="E2" s="18"/>
    </row>
    <row r="3" spans="1:5" s="9" customFormat="1" ht="13.8" x14ac:dyDescent="0.25">
      <c r="A3" s="19" t="s">
        <v>83</v>
      </c>
      <c r="D3" s="18"/>
      <c r="E3" s="18"/>
    </row>
    <row r="4" spans="1:5" s="9" customFormat="1" ht="13.8" x14ac:dyDescent="0.25">
      <c r="D4" s="18"/>
      <c r="E4" s="18"/>
    </row>
    <row r="5" spans="1:5" ht="13.8" thickBot="1" x14ac:dyDescent="0.3"/>
    <row r="6" spans="1:5" x14ac:dyDescent="0.25">
      <c r="B6" s="39" t="s">
        <v>97</v>
      </c>
      <c r="C6" s="39" t="s">
        <v>88</v>
      </c>
      <c r="D6" s="41" t="s">
        <v>89</v>
      </c>
      <c r="E6" s="41" t="s">
        <v>90</v>
      </c>
    </row>
    <row r="7" spans="1:5" ht="13.8" thickBot="1" x14ac:dyDescent="0.3">
      <c r="B7" s="43"/>
      <c r="C7" s="43"/>
      <c r="D7" s="44"/>
      <c r="E7" s="44"/>
    </row>
    <row r="8" spans="1:5" ht="13.8" thickBot="1" x14ac:dyDescent="0.3">
      <c r="B8" s="1" t="s">
        <v>0</v>
      </c>
      <c r="C8" s="2">
        <v>1351</v>
      </c>
      <c r="D8" s="3">
        <f>(C10+C22+C31+C39+C52+C62+C75+C86+C97+C111+C120)/C8</f>
        <v>0.21761658031088082</v>
      </c>
      <c r="E8" s="3">
        <f>(C10+C22+C31+C39+C52+C62+C75+C86+C97+C111+C120)/(C8-C12-C16-C17-C24-C25-C33-C34-C41-C46-C47-C56-C57-C64-C65-C69-C70-C80-C81-C88-C91-C92-C99-C100-C105-C106-C113-C114-C122-C127-C128-C123)</f>
        <v>0.30061349693251532</v>
      </c>
    </row>
    <row r="9" spans="1:5" x14ac:dyDescent="0.25">
      <c r="B9" s="16" t="s">
        <v>4</v>
      </c>
      <c r="C9" s="13">
        <v>56</v>
      </c>
      <c r="D9" s="24">
        <f>C10/C9</f>
        <v>0.17857142857142858</v>
      </c>
      <c r="E9" s="24">
        <f>C10/(C9-C12-C16-C17)</f>
        <v>0.25</v>
      </c>
    </row>
    <row r="10" spans="1:5" x14ac:dyDescent="0.25">
      <c r="B10" s="20" t="s">
        <v>79</v>
      </c>
      <c r="C10" s="10">
        <v>10</v>
      </c>
      <c r="D10" s="17"/>
      <c r="E10" s="17"/>
    </row>
    <row r="11" spans="1:5" x14ac:dyDescent="0.25">
      <c r="B11" s="20" t="s">
        <v>36</v>
      </c>
      <c r="C11" s="10">
        <v>6</v>
      </c>
      <c r="D11" s="17"/>
      <c r="E11" s="17"/>
    </row>
    <row r="12" spans="1:5" x14ac:dyDescent="0.25">
      <c r="B12" s="21" t="s">
        <v>24</v>
      </c>
      <c r="C12" s="11">
        <v>2</v>
      </c>
      <c r="D12" s="17"/>
      <c r="E12" s="17"/>
    </row>
    <row r="13" spans="1:5" x14ac:dyDescent="0.25">
      <c r="B13" s="21" t="s">
        <v>23</v>
      </c>
      <c r="C13" s="11">
        <v>3</v>
      </c>
      <c r="D13" s="17"/>
      <c r="E13" s="17"/>
    </row>
    <row r="14" spans="1:5" x14ac:dyDescent="0.25">
      <c r="B14" s="21" t="s">
        <v>29</v>
      </c>
      <c r="C14" s="11">
        <v>1</v>
      </c>
      <c r="D14" s="17"/>
      <c r="E14" s="17"/>
    </row>
    <row r="15" spans="1:5" x14ac:dyDescent="0.25">
      <c r="B15" s="20" t="s">
        <v>22</v>
      </c>
      <c r="C15" s="10">
        <v>40</v>
      </c>
      <c r="D15" s="17"/>
      <c r="E15" s="17"/>
    </row>
    <row r="16" spans="1:5" x14ac:dyDescent="0.25">
      <c r="B16" s="21" t="s">
        <v>26</v>
      </c>
      <c r="C16" s="11">
        <v>1</v>
      </c>
      <c r="D16" s="17"/>
      <c r="E16" s="17"/>
    </row>
    <row r="17" spans="2:5" x14ac:dyDescent="0.25">
      <c r="B17" s="21" t="s">
        <v>24</v>
      </c>
      <c r="C17" s="11">
        <v>13</v>
      </c>
      <c r="D17" s="17"/>
      <c r="E17" s="17"/>
    </row>
    <row r="18" spans="2:5" x14ac:dyDescent="0.25">
      <c r="B18" s="21" t="s">
        <v>23</v>
      </c>
      <c r="C18" s="11">
        <v>7</v>
      </c>
      <c r="D18" s="17"/>
      <c r="E18" s="17"/>
    </row>
    <row r="19" spans="2:5" x14ac:dyDescent="0.25">
      <c r="B19" s="21" t="s">
        <v>25</v>
      </c>
      <c r="C19" s="11">
        <v>4</v>
      </c>
      <c r="D19" s="17"/>
      <c r="E19" s="17"/>
    </row>
    <row r="20" spans="2:5" x14ac:dyDescent="0.25">
      <c r="B20" s="21" t="s">
        <v>29</v>
      </c>
      <c r="C20" s="11">
        <v>15</v>
      </c>
      <c r="D20" s="17"/>
      <c r="E20" s="17"/>
    </row>
    <row r="21" spans="2:5" x14ac:dyDescent="0.25">
      <c r="B21" s="16" t="s">
        <v>9</v>
      </c>
      <c r="C21" s="13">
        <v>56</v>
      </c>
      <c r="D21" s="24">
        <f>C22/C21</f>
        <v>0.21428571428571427</v>
      </c>
      <c r="E21" s="24">
        <f>C22/(C21-C24-C25)</f>
        <v>0.29268292682926828</v>
      </c>
    </row>
    <row r="22" spans="2:5" x14ac:dyDescent="0.25">
      <c r="B22" s="20" t="s">
        <v>79</v>
      </c>
      <c r="C22" s="10">
        <v>12</v>
      </c>
      <c r="D22" s="17"/>
      <c r="E22" s="17"/>
    </row>
    <row r="23" spans="2:5" x14ac:dyDescent="0.25">
      <c r="B23" s="20" t="s">
        <v>36</v>
      </c>
      <c r="C23" s="10">
        <v>42</v>
      </c>
      <c r="D23" s="17"/>
      <c r="E23" s="17"/>
    </row>
    <row r="24" spans="2:5" x14ac:dyDescent="0.25">
      <c r="B24" s="21" t="s">
        <v>26</v>
      </c>
      <c r="C24" s="11">
        <v>3</v>
      </c>
      <c r="D24" s="17"/>
      <c r="E24" s="17"/>
    </row>
    <row r="25" spans="2:5" x14ac:dyDescent="0.25">
      <c r="B25" s="21" t="s">
        <v>24</v>
      </c>
      <c r="C25" s="11">
        <v>12</v>
      </c>
      <c r="D25" s="17"/>
      <c r="E25" s="17"/>
    </row>
    <row r="26" spans="2:5" x14ac:dyDescent="0.25">
      <c r="B26" s="21" t="s">
        <v>25</v>
      </c>
      <c r="C26" s="11">
        <v>2</v>
      </c>
      <c r="D26" s="17"/>
      <c r="E26" s="17"/>
    </row>
    <row r="27" spans="2:5" x14ac:dyDescent="0.25">
      <c r="B27" s="21" t="s">
        <v>29</v>
      </c>
      <c r="C27" s="11">
        <v>25</v>
      </c>
      <c r="D27" s="17"/>
      <c r="E27" s="17"/>
    </row>
    <row r="28" spans="2:5" x14ac:dyDescent="0.25">
      <c r="B28" s="20" t="s">
        <v>22</v>
      </c>
      <c r="C28" s="10">
        <v>2</v>
      </c>
      <c r="D28" s="17"/>
      <c r="E28" s="17"/>
    </row>
    <row r="29" spans="2:5" x14ac:dyDescent="0.25">
      <c r="B29" s="21" t="s">
        <v>23</v>
      </c>
      <c r="C29" s="11">
        <v>2</v>
      </c>
      <c r="D29" s="17"/>
      <c r="E29" s="17"/>
    </row>
    <row r="30" spans="2:5" x14ac:dyDescent="0.25">
      <c r="B30" s="16" t="s">
        <v>18</v>
      </c>
      <c r="C30" s="13">
        <v>82</v>
      </c>
      <c r="D30" s="24">
        <f>C31/C30</f>
        <v>0.26829268292682928</v>
      </c>
      <c r="E30" s="24">
        <f>C31/(C30-C33-C34)</f>
        <v>0.31428571428571428</v>
      </c>
    </row>
    <row r="31" spans="2:5" x14ac:dyDescent="0.25">
      <c r="B31" s="20" t="s">
        <v>79</v>
      </c>
      <c r="C31" s="10">
        <v>22</v>
      </c>
      <c r="D31" s="17"/>
      <c r="E31" s="17"/>
    </row>
    <row r="32" spans="2:5" x14ac:dyDescent="0.25">
      <c r="B32" s="20" t="s">
        <v>22</v>
      </c>
      <c r="C32" s="10">
        <v>60</v>
      </c>
      <c r="D32" s="17"/>
      <c r="E32" s="17"/>
    </row>
    <row r="33" spans="2:5" x14ac:dyDescent="0.25">
      <c r="B33" s="21" t="s">
        <v>26</v>
      </c>
      <c r="C33" s="11">
        <v>2</v>
      </c>
      <c r="D33" s="17"/>
      <c r="E33" s="17"/>
    </row>
    <row r="34" spans="2:5" x14ac:dyDescent="0.25">
      <c r="B34" s="21" t="s">
        <v>24</v>
      </c>
      <c r="C34" s="11">
        <v>10</v>
      </c>
      <c r="D34" s="17"/>
      <c r="E34" s="17"/>
    </row>
    <row r="35" spans="2:5" x14ac:dyDescent="0.25">
      <c r="B35" s="21" t="s">
        <v>23</v>
      </c>
      <c r="C35" s="11">
        <v>34</v>
      </c>
      <c r="D35" s="17"/>
      <c r="E35" s="17"/>
    </row>
    <row r="36" spans="2:5" x14ac:dyDescent="0.25">
      <c r="B36" s="21" t="s">
        <v>25</v>
      </c>
      <c r="C36" s="11">
        <v>10</v>
      </c>
      <c r="D36" s="17"/>
      <c r="E36" s="17"/>
    </row>
    <row r="37" spans="2:5" x14ac:dyDescent="0.25">
      <c r="B37" s="21" t="s">
        <v>29</v>
      </c>
      <c r="C37" s="11">
        <v>4</v>
      </c>
      <c r="D37" s="17"/>
      <c r="E37" s="17"/>
    </row>
    <row r="38" spans="2:5" x14ac:dyDescent="0.25">
      <c r="B38" s="16" t="s">
        <v>3</v>
      </c>
      <c r="C38" s="13">
        <v>50</v>
      </c>
      <c r="D38" s="24">
        <f>C39/C38</f>
        <v>0.12</v>
      </c>
      <c r="E38" s="24">
        <f>C39/(C38-C41-C46-C47)</f>
        <v>0.17647058823529413</v>
      </c>
    </row>
    <row r="39" spans="2:5" x14ac:dyDescent="0.25">
      <c r="B39" s="20" t="s">
        <v>79</v>
      </c>
      <c r="C39" s="10">
        <v>6</v>
      </c>
      <c r="D39" s="17"/>
      <c r="E39" s="17"/>
    </row>
    <row r="40" spans="2:5" x14ac:dyDescent="0.25">
      <c r="B40" s="20" t="s">
        <v>36</v>
      </c>
      <c r="C40" s="10">
        <v>8</v>
      </c>
      <c r="D40" s="17"/>
      <c r="E40" s="17"/>
    </row>
    <row r="41" spans="2:5" x14ac:dyDescent="0.25">
      <c r="B41" s="21" t="s">
        <v>24</v>
      </c>
      <c r="C41" s="11">
        <v>3</v>
      </c>
      <c r="D41" s="17"/>
      <c r="E41" s="17"/>
    </row>
    <row r="42" spans="2:5" x14ac:dyDescent="0.25">
      <c r="B42" s="21" t="s">
        <v>23</v>
      </c>
      <c r="C42" s="11">
        <v>2</v>
      </c>
      <c r="D42" s="17"/>
      <c r="E42" s="17"/>
    </row>
    <row r="43" spans="2:5" x14ac:dyDescent="0.25">
      <c r="B43" s="21" t="s">
        <v>25</v>
      </c>
      <c r="C43" s="11">
        <v>2</v>
      </c>
      <c r="D43" s="17"/>
      <c r="E43" s="17"/>
    </row>
    <row r="44" spans="2:5" x14ac:dyDescent="0.25">
      <c r="B44" s="21" t="s">
        <v>29</v>
      </c>
      <c r="C44" s="11">
        <v>1</v>
      </c>
      <c r="D44" s="17"/>
      <c r="E44" s="17"/>
    </row>
    <row r="45" spans="2:5" x14ac:dyDescent="0.25">
      <c r="B45" s="20" t="s">
        <v>22</v>
      </c>
      <c r="C45" s="10">
        <v>36</v>
      </c>
      <c r="D45" s="17"/>
      <c r="E45" s="17"/>
    </row>
    <row r="46" spans="2:5" x14ac:dyDescent="0.25">
      <c r="B46" s="21" t="s">
        <v>26</v>
      </c>
      <c r="C46" s="11">
        <v>2</v>
      </c>
      <c r="D46" s="17"/>
      <c r="E46" s="17"/>
    </row>
    <row r="47" spans="2:5" x14ac:dyDescent="0.25">
      <c r="B47" s="21" t="s">
        <v>24</v>
      </c>
      <c r="C47" s="11">
        <v>11</v>
      </c>
      <c r="D47" s="17"/>
      <c r="E47" s="17"/>
    </row>
    <row r="48" spans="2:5" x14ac:dyDescent="0.25">
      <c r="B48" s="21" t="s">
        <v>23</v>
      </c>
      <c r="C48" s="11">
        <v>6</v>
      </c>
      <c r="D48" s="17"/>
      <c r="E48" s="17"/>
    </row>
    <row r="49" spans="2:5" x14ac:dyDescent="0.25">
      <c r="B49" s="21" t="s">
        <v>25</v>
      </c>
      <c r="C49" s="11">
        <v>5</v>
      </c>
      <c r="D49" s="17"/>
      <c r="E49" s="17"/>
    </row>
    <row r="50" spans="2:5" x14ac:dyDescent="0.25">
      <c r="B50" s="21" t="s">
        <v>29</v>
      </c>
      <c r="C50" s="11">
        <v>12</v>
      </c>
      <c r="D50" s="17"/>
      <c r="E50" s="17"/>
    </row>
    <row r="51" spans="2:5" x14ac:dyDescent="0.25">
      <c r="B51" s="16" t="s">
        <v>7</v>
      </c>
      <c r="C51" s="13">
        <v>57</v>
      </c>
      <c r="D51" s="24">
        <f>C52/C51</f>
        <v>0.33333333333333331</v>
      </c>
      <c r="E51" s="24">
        <f>C52/(C51-C56-C57)</f>
        <v>0.45238095238095238</v>
      </c>
    </row>
    <row r="52" spans="2:5" x14ac:dyDescent="0.25">
      <c r="B52" s="20" t="s">
        <v>79</v>
      </c>
      <c r="C52" s="10">
        <v>19</v>
      </c>
      <c r="D52" s="17"/>
      <c r="E52" s="17"/>
    </row>
    <row r="53" spans="2:5" x14ac:dyDescent="0.25">
      <c r="B53" s="20" t="s">
        <v>36</v>
      </c>
      <c r="C53" s="10">
        <v>1</v>
      </c>
      <c r="D53" s="17"/>
      <c r="E53" s="17"/>
    </row>
    <row r="54" spans="2:5" x14ac:dyDescent="0.25">
      <c r="B54" s="21" t="s">
        <v>25</v>
      </c>
      <c r="C54" s="11">
        <v>1</v>
      </c>
      <c r="D54" s="17"/>
      <c r="E54" s="17"/>
    </row>
    <row r="55" spans="2:5" x14ac:dyDescent="0.25">
      <c r="B55" s="20" t="s">
        <v>22</v>
      </c>
      <c r="C55" s="10">
        <v>37</v>
      </c>
      <c r="D55" s="17"/>
      <c r="E55" s="17"/>
    </row>
    <row r="56" spans="2:5" x14ac:dyDescent="0.25">
      <c r="B56" s="21" t="s">
        <v>26</v>
      </c>
      <c r="C56" s="11">
        <v>4</v>
      </c>
      <c r="D56" s="17"/>
      <c r="E56" s="17"/>
    </row>
    <row r="57" spans="2:5" x14ac:dyDescent="0.25">
      <c r="B57" s="21" t="s">
        <v>24</v>
      </c>
      <c r="C57" s="11">
        <v>11</v>
      </c>
      <c r="D57" s="17"/>
      <c r="E57" s="17"/>
    </row>
    <row r="58" spans="2:5" x14ac:dyDescent="0.25">
      <c r="B58" s="21" t="s">
        <v>23</v>
      </c>
      <c r="C58" s="11">
        <v>11</v>
      </c>
      <c r="D58" s="17"/>
      <c r="E58" s="17"/>
    </row>
    <row r="59" spans="2:5" x14ac:dyDescent="0.25">
      <c r="B59" s="21" t="s">
        <v>25</v>
      </c>
      <c r="C59" s="11">
        <v>2</v>
      </c>
      <c r="D59" s="17"/>
      <c r="E59" s="17"/>
    </row>
    <row r="60" spans="2:5" x14ac:dyDescent="0.25">
      <c r="B60" s="21" t="s">
        <v>29</v>
      </c>
      <c r="C60" s="11">
        <v>9</v>
      </c>
      <c r="D60" s="17"/>
      <c r="E60" s="17"/>
    </row>
    <row r="61" spans="2:5" x14ac:dyDescent="0.25">
      <c r="B61" s="16" t="s">
        <v>1</v>
      </c>
      <c r="C61" s="13">
        <v>51</v>
      </c>
      <c r="D61" s="24">
        <f>C62/C61</f>
        <v>0.31372549019607843</v>
      </c>
      <c r="E61" s="24">
        <f>C62/(C61-C64-C65-C69-C70)</f>
        <v>0.3902439024390244</v>
      </c>
    </row>
    <row r="62" spans="2:5" x14ac:dyDescent="0.25">
      <c r="B62" s="20" t="s">
        <v>79</v>
      </c>
      <c r="C62" s="10">
        <v>16</v>
      </c>
      <c r="D62" s="17"/>
      <c r="E62" s="17"/>
    </row>
    <row r="63" spans="2:5" x14ac:dyDescent="0.25">
      <c r="B63" s="20" t="s">
        <v>36</v>
      </c>
      <c r="C63" s="10">
        <v>10</v>
      </c>
      <c r="D63" s="17"/>
      <c r="E63" s="17"/>
    </row>
    <row r="64" spans="2:5" x14ac:dyDescent="0.25">
      <c r="B64" s="21" t="s">
        <v>26</v>
      </c>
      <c r="C64" s="11">
        <v>1</v>
      </c>
      <c r="D64" s="17"/>
      <c r="E64" s="17"/>
    </row>
    <row r="65" spans="2:5" x14ac:dyDescent="0.25">
      <c r="B65" s="21" t="s">
        <v>24</v>
      </c>
      <c r="C65" s="11">
        <v>2</v>
      </c>
      <c r="D65" s="17"/>
      <c r="E65" s="17"/>
    </row>
    <row r="66" spans="2:5" x14ac:dyDescent="0.25">
      <c r="B66" s="21" t="s">
        <v>23</v>
      </c>
      <c r="C66" s="11">
        <v>2</v>
      </c>
      <c r="D66" s="17"/>
      <c r="E66" s="17"/>
    </row>
    <row r="67" spans="2:5" x14ac:dyDescent="0.25">
      <c r="B67" s="21" t="s">
        <v>29</v>
      </c>
      <c r="C67" s="11">
        <v>5</v>
      </c>
      <c r="D67" s="17"/>
      <c r="E67" s="17"/>
    </row>
    <row r="68" spans="2:5" x14ac:dyDescent="0.25">
      <c r="B68" s="20" t="s">
        <v>22</v>
      </c>
      <c r="C68" s="10">
        <v>25</v>
      </c>
      <c r="D68" s="17"/>
      <c r="E68" s="17"/>
    </row>
    <row r="69" spans="2:5" x14ac:dyDescent="0.25">
      <c r="B69" s="21" t="s">
        <v>26</v>
      </c>
      <c r="C69" s="11">
        <v>1</v>
      </c>
      <c r="D69" s="17"/>
      <c r="E69" s="17"/>
    </row>
    <row r="70" spans="2:5" x14ac:dyDescent="0.25">
      <c r="B70" s="21" t="s">
        <v>24</v>
      </c>
      <c r="C70" s="11">
        <v>6</v>
      </c>
      <c r="D70" s="17"/>
      <c r="E70" s="17"/>
    </row>
    <row r="71" spans="2:5" x14ac:dyDescent="0.25">
      <c r="B71" s="21" t="s">
        <v>23</v>
      </c>
      <c r="C71" s="11">
        <v>6</v>
      </c>
      <c r="D71" s="17"/>
      <c r="E71" s="17"/>
    </row>
    <row r="72" spans="2:5" x14ac:dyDescent="0.25">
      <c r="B72" s="21" t="s">
        <v>25</v>
      </c>
      <c r="C72" s="11">
        <v>3</v>
      </c>
      <c r="D72" s="17"/>
      <c r="E72" s="17"/>
    </row>
    <row r="73" spans="2:5" x14ac:dyDescent="0.25">
      <c r="B73" s="21" t="s">
        <v>29</v>
      </c>
      <c r="C73" s="11">
        <v>9</v>
      </c>
      <c r="D73" s="17"/>
      <c r="E73" s="17"/>
    </row>
    <row r="74" spans="2:5" x14ac:dyDescent="0.25">
      <c r="B74" s="16" t="s">
        <v>8</v>
      </c>
      <c r="C74" s="13">
        <v>62</v>
      </c>
      <c r="D74" s="24">
        <f>C75/C74</f>
        <v>8.0645161290322578E-2</v>
      </c>
      <c r="E74" s="24">
        <f>C75/(C74-C80-C81)</f>
        <v>0.10416666666666667</v>
      </c>
    </row>
    <row r="75" spans="2:5" x14ac:dyDescent="0.25">
      <c r="B75" s="20" t="s">
        <v>79</v>
      </c>
      <c r="C75" s="10">
        <v>5</v>
      </c>
      <c r="D75" s="17"/>
      <c r="E75" s="17"/>
    </row>
    <row r="76" spans="2:5" x14ac:dyDescent="0.25">
      <c r="B76" s="20" t="s">
        <v>36</v>
      </c>
      <c r="C76" s="10">
        <v>6</v>
      </c>
      <c r="D76" s="17"/>
      <c r="E76" s="17"/>
    </row>
    <row r="77" spans="2:5" x14ac:dyDescent="0.25">
      <c r="B77" s="21" t="s">
        <v>23</v>
      </c>
      <c r="C77" s="11">
        <v>5</v>
      </c>
      <c r="D77" s="17"/>
      <c r="E77" s="17"/>
    </row>
    <row r="78" spans="2:5" x14ac:dyDescent="0.25">
      <c r="B78" s="21" t="s">
        <v>25</v>
      </c>
      <c r="C78" s="11">
        <v>1</v>
      </c>
      <c r="D78" s="17"/>
      <c r="E78" s="17"/>
    </row>
    <row r="79" spans="2:5" x14ac:dyDescent="0.25">
      <c r="B79" s="20" t="s">
        <v>22</v>
      </c>
      <c r="C79" s="10">
        <v>51</v>
      </c>
      <c r="D79" s="17"/>
      <c r="E79" s="17"/>
    </row>
    <row r="80" spans="2:5" x14ac:dyDescent="0.25">
      <c r="B80" s="21" t="s">
        <v>26</v>
      </c>
      <c r="C80" s="11">
        <v>3</v>
      </c>
      <c r="D80" s="17"/>
      <c r="E80" s="17"/>
    </row>
    <row r="81" spans="2:5" x14ac:dyDescent="0.25">
      <c r="B81" s="21" t="s">
        <v>24</v>
      </c>
      <c r="C81" s="11">
        <v>11</v>
      </c>
      <c r="D81" s="17"/>
      <c r="E81" s="17"/>
    </row>
    <row r="82" spans="2:5" x14ac:dyDescent="0.25">
      <c r="B82" s="21" t="s">
        <v>23</v>
      </c>
      <c r="C82" s="11">
        <v>23</v>
      </c>
      <c r="D82" s="17"/>
      <c r="E82" s="17"/>
    </row>
    <row r="83" spans="2:5" x14ac:dyDescent="0.25">
      <c r="B83" s="21" t="s">
        <v>25</v>
      </c>
      <c r="C83" s="11">
        <v>7</v>
      </c>
      <c r="D83" s="17"/>
      <c r="E83" s="17"/>
    </row>
    <row r="84" spans="2:5" x14ac:dyDescent="0.25">
      <c r="B84" s="21" t="s">
        <v>29</v>
      </c>
      <c r="C84" s="11">
        <v>7</v>
      </c>
      <c r="D84" s="17"/>
      <c r="E84" s="17"/>
    </row>
    <row r="85" spans="2:5" x14ac:dyDescent="0.25">
      <c r="B85" s="16" t="s">
        <v>5</v>
      </c>
      <c r="C85" s="13">
        <v>51</v>
      </c>
      <c r="D85" s="24">
        <f>C86/C85</f>
        <v>0.27450980392156865</v>
      </c>
      <c r="E85" s="24">
        <f>C86/(C85-C88-+C91-C92)</f>
        <v>0.41176470588235292</v>
      </c>
    </row>
    <row r="86" spans="2:5" x14ac:dyDescent="0.25">
      <c r="B86" s="20" t="s">
        <v>79</v>
      </c>
      <c r="C86" s="10">
        <v>14</v>
      </c>
      <c r="D86" s="17"/>
      <c r="E86" s="17"/>
    </row>
    <row r="87" spans="2:5" x14ac:dyDescent="0.25">
      <c r="B87" s="20" t="s">
        <v>36</v>
      </c>
      <c r="C87" s="10">
        <v>6</v>
      </c>
      <c r="D87" s="17"/>
      <c r="E87" s="17"/>
    </row>
    <row r="88" spans="2:5" x14ac:dyDescent="0.25">
      <c r="B88" s="21" t="s">
        <v>24</v>
      </c>
      <c r="C88" s="11">
        <v>4</v>
      </c>
      <c r="D88" s="17"/>
      <c r="E88" s="17"/>
    </row>
    <row r="89" spans="2:5" x14ac:dyDescent="0.25">
      <c r="B89" s="21" t="s">
        <v>23</v>
      </c>
      <c r="C89" s="11">
        <v>2</v>
      </c>
      <c r="D89" s="17"/>
      <c r="E89" s="17"/>
    </row>
    <row r="90" spans="2:5" x14ac:dyDescent="0.25">
      <c r="B90" s="20" t="s">
        <v>22</v>
      </c>
      <c r="C90" s="10">
        <v>31</v>
      </c>
      <c r="D90" s="17"/>
      <c r="E90" s="17"/>
    </row>
    <row r="91" spans="2:5" x14ac:dyDescent="0.25">
      <c r="B91" s="21" t="s">
        <v>26</v>
      </c>
      <c r="C91" s="11">
        <v>3</v>
      </c>
      <c r="D91" s="17"/>
      <c r="E91" s="17"/>
    </row>
    <row r="92" spans="2:5" x14ac:dyDescent="0.25">
      <c r="B92" s="21" t="s">
        <v>24</v>
      </c>
      <c r="C92" s="11">
        <v>10</v>
      </c>
      <c r="D92" s="17"/>
      <c r="E92" s="17"/>
    </row>
    <row r="93" spans="2:5" x14ac:dyDescent="0.25">
      <c r="B93" s="21" t="s">
        <v>23</v>
      </c>
      <c r="C93" s="11">
        <v>8</v>
      </c>
      <c r="D93" s="17"/>
      <c r="E93" s="17"/>
    </row>
    <row r="94" spans="2:5" x14ac:dyDescent="0.25">
      <c r="B94" s="21" t="s">
        <v>25</v>
      </c>
      <c r="C94" s="11">
        <v>1</v>
      </c>
      <c r="D94" s="17"/>
      <c r="E94" s="17"/>
    </row>
    <row r="95" spans="2:5" x14ac:dyDescent="0.25">
      <c r="B95" s="21" t="s">
        <v>29</v>
      </c>
      <c r="C95" s="11">
        <v>9</v>
      </c>
      <c r="D95" s="17"/>
      <c r="E95" s="17"/>
    </row>
    <row r="96" spans="2:5" x14ac:dyDescent="0.25">
      <c r="B96" s="16" t="s">
        <v>2</v>
      </c>
      <c r="C96" s="13">
        <v>733</v>
      </c>
      <c r="D96" s="24">
        <f>C97/C96</f>
        <v>0.20190995907230561</v>
      </c>
      <c r="E96" s="24">
        <f>C97/(C96-C99-C100-C105-C106)</f>
        <v>0.28136882129277568</v>
      </c>
    </row>
    <row r="97" spans="2:5" x14ac:dyDescent="0.25">
      <c r="B97" s="20" t="s">
        <v>79</v>
      </c>
      <c r="C97" s="10">
        <v>148</v>
      </c>
      <c r="D97" s="17"/>
      <c r="E97" s="17"/>
    </row>
    <row r="98" spans="2:5" x14ac:dyDescent="0.25">
      <c r="B98" s="20" t="s">
        <v>36</v>
      </c>
      <c r="C98" s="10">
        <v>87</v>
      </c>
      <c r="D98" s="17"/>
      <c r="E98" s="17"/>
    </row>
    <row r="99" spans="2:5" x14ac:dyDescent="0.25">
      <c r="B99" s="21" t="s">
        <v>26</v>
      </c>
      <c r="C99" s="11">
        <v>1</v>
      </c>
      <c r="D99" s="17"/>
      <c r="E99" s="17"/>
    </row>
    <row r="100" spans="2:5" x14ac:dyDescent="0.25">
      <c r="B100" s="21" t="s">
        <v>24</v>
      </c>
      <c r="C100" s="11">
        <v>23</v>
      </c>
      <c r="D100" s="17"/>
      <c r="E100" s="17"/>
    </row>
    <row r="101" spans="2:5" x14ac:dyDescent="0.25">
      <c r="B101" s="21" t="s">
        <v>23</v>
      </c>
      <c r="C101" s="11">
        <v>47</v>
      </c>
      <c r="D101" s="17"/>
      <c r="E101" s="17"/>
    </row>
    <row r="102" spans="2:5" x14ac:dyDescent="0.25">
      <c r="B102" s="21" t="s">
        <v>25</v>
      </c>
      <c r="C102" s="11">
        <v>7</v>
      </c>
      <c r="D102" s="17"/>
      <c r="E102" s="17"/>
    </row>
    <row r="103" spans="2:5" x14ac:dyDescent="0.25">
      <c r="B103" s="21" t="s">
        <v>29</v>
      </c>
      <c r="C103" s="11">
        <v>9</v>
      </c>
      <c r="D103" s="17"/>
      <c r="E103" s="17"/>
    </row>
    <row r="104" spans="2:5" x14ac:dyDescent="0.25">
      <c r="B104" s="20" t="s">
        <v>22</v>
      </c>
      <c r="C104" s="10">
        <v>498</v>
      </c>
      <c r="D104" s="17"/>
      <c r="E104" s="17"/>
    </row>
    <row r="105" spans="2:5" x14ac:dyDescent="0.25">
      <c r="B105" s="21" t="s">
        <v>26</v>
      </c>
      <c r="C105" s="11">
        <v>39</v>
      </c>
      <c r="D105" s="17"/>
      <c r="E105" s="17"/>
    </row>
    <row r="106" spans="2:5" x14ac:dyDescent="0.25">
      <c r="B106" s="21" t="s">
        <v>24</v>
      </c>
      <c r="C106" s="11">
        <v>144</v>
      </c>
      <c r="D106" s="17"/>
      <c r="E106" s="17"/>
    </row>
    <row r="107" spans="2:5" x14ac:dyDescent="0.25">
      <c r="B107" s="21" t="s">
        <v>23</v>
      </c>
      <c r="C107" s="11">
        <v>126</v>
      </c>
      <c r="D107" s="17"/>
      <c r="E107" s="17"/>
    </row>
    <row r="108" spans="2:5" x14ac:dyDescent="0.25">
      <c r="B108" s="21" t="s">
        <v>25</v>
      </c>
      <c r="C108" s="11">
        <v>38</v>
      </c>
      <c r="D108" s="17"/>
      <c r="E108" s="17"/>
    </row>
    <row r="109" spans="2:5" x14ac:dyDescent="0.25">
      <c r="B109" s="21" t="s">
        <v>29</v>
      </c>
      <c r="C109" s="11">
        <v>151</v>
      </c>
      <c r="D109" s="17"/>
      <c r="E109" s="17"/>
    </row>
    <row r="110" spans="2:5" x14ac:dyDescent="0.25">
      <c r="B110" s="16" t="s">
        <v>10</v>
      </c>
      <c r="C110" s="13">
        <v>51</v>
      </c>
      <c r="D110" s="24">
        <f>C111/C110</f>
        <v>0.31372549019607843</v>
      </c>
      <c r="E110" s="24">
        <f>C111/(C110-C113-C114)</f>
        <v>0.47058823529411764</v>
      </c>
    </row>
    <row r="111" spans="2:5" x14ac:dyDescent="0.25">
      <c r="B111" s="20" t="s">
        <v>79</v>
      </c>
      <c r="C111" s="10">
        <v>16</v>
      </c>
      <c r="D111" s="17"/>
      <c r="E111" s="17"/>
    </row>
    <row r="112" spans="2:5" x14ac:dyDescent="0.25">
      <c r="B112" s="20" t="s">
        <v>36</v>
      </c>
      <c r="C112" s="10">
        <v>32</v>
      </c>
      <c r="D112" s="17"/>
      <c r="E112" s="17"/>
    </row>
    <row r="113" spans="2:5" x14ac:dyDescent="0.25">
      <c r="B113" s="21" t="s">
        <v>26</v>
      </c>
      <c r="C113" s="11">
        <v>4</v>
      </c>
      <c r="D113" s="17"/>
      <c r="E113" s="17"/>
    </row>
    <row r="114" spans="2:5" x14ac:dyDescent="0.25">
      <c r="B114" s="21" t="s">
        <v>24</v>
      </c>
      <c r="C114" s="11">
        <v>13</v>
      </c>
      <c r="D114" s="17"/>
      <c r="E114" s="17"/>
    </row>
    <row r="115" spans="2:5" x14ac:dyDescent="0.25">
      <c r="B115" s="21" t="s">
        <v>25</v>
      </c>
      <c r="C115" s="11">
        <v>2</v>
      </c>
      <c r="D115" s="17"/>
      <c r="E115" s="17"/>
    </row>
    <row r="116" spans="2:5" x14ac:dyDescent="0.25">
      <c r="B116" s="21" t="s">
        <v>29</v>
      </c>
      <c r="C116" s="11">
        <v>13</v>
      </c>
      <c r="D116" s="17"/>
      <c r="E116" s="17"/>
    </row>
    <row r="117" spans="2:5" x14ac:dyDescent="0.25">
      <c r="B117" s="20" t="s">
        <v>22</v>
      </c>
      <c r="C117" s="10">
        <v>3</v>
      </c>
      <c r="D117" s="17"/>
      <c r="E117" s="17"/>
    </row>
    <row r="118" spans="2:5" x14ac:dyDescent="0.25">
      <c r="B118" s="21" t="s">
        <v>23</v>
      </c>
      <c r="C118" s="11">
        <v>3</v>
      </c>
      <c r="D118" s="17"/>
      <c r="E118" s="17"/>
    </row>
    <row r="119" spans="2:5" x14ac:dyDescent="0.25">
      <c r="B119" s="16" t="s">
        <v>6</v>
      </c>
      <c r="C119" s="13">
        <v>102</v>
      </c>
      <c r="D119" s="24">
        <f>C120/C119</f>
        <v>0.25490196078431371</v>
      </c>
      <c r="E119" s="24">
        <f>C120/(C119-C122-C123-C127-C128)</f>
        <v>0.38235294117647056</v>
      </c>
    </row>
    <row r="120" spans="2:5" x14ac:dyDescent="0.25">
      <c r="B120" s="20" t="s">
        <v>79</v>
      </c>
      <c r="C120" s="10">
        <v>26</v>
      </c>
      <c r="D120" s="17"/>
      <c r="E120" s="17"/>
    </row>
    <row r="121" spans="2:5" x14ac:dyDescent="0.25">
      <c r="B121" s="20" t="s">
        <v>36</v>
      </c>
      <c r="C121" s="10">
        <v>6</v>
      </c>
      <c r="D121" s="17"/>
      <c r="E121" s="17"/>
    </row>
    <row r="122" spans="2:5" x14ac:dyDescent="0.25">
      <c r="B122" s="21" t="s">
        <v>26</v>
      </c>
      <c r="C122" s="11">
        <v>1</v>
      </c>
      <c r="D122" s="17"/>
      <c r="E122" s="17"/>
    </row>
    <row r="123" spans="2:5" x14ac:dyDescent="0.25">
      <c r="B123" s="21" t="s">
        <v>24</v>
      </c>
      <c r="C123" s="11">
        <v>2</v>
      </c>
      <c r="D123" s="17"/>
      <c r="E123" s="17"/>
    </row>
    <row r="124" spans="2:5" x14ac:dyDescent="0.25">
      <c r="B124" s="21" t="s">
        <v>25</v>
      </c>
      <c r="C124" s="11">
        <v>1</v>
      </c>
      <c r="D124" s="17"/>
      <c r="E124" s="17"/>
    </row>
    <row r="125" spans="2:5" x14ac:dyDescent="0.25">
      <c r="B125" s="21" t="s">
        <v>29</v>
      </c>
      <c r="C125" s="11">
        <v>2</v>
      </c>
      <c r="D125" s="17"/>
      <c r="E125" s="17"/>
    </row>
    <row r="126" spans="2:5" x14ac:dyDescent="0.25">
      <c r="B126" s="20" t="s">
        <v>22</v>
      </c>
      <c r="C126" s="10">
        <v>70</v>
      </c>
      <c r="D126" s="17"/>
      <c r="E126" s="17"/>
    </row>
    <row r="127" spans="2:5" x14ac:dyDescent="0.25">
      <c r="B127" s="21" t="s">
        <v>26</v>
      </c>
      <c r="C127" s="11">
        <v>7</v>
      </c>
      <c r="D127" s="17"/>
      <c r="E127" s="17"/>
    </row>
    <row r="128" spans="2:5" x14ac:dyDescent="0.25">
      <c r="B128" s="21" t="s">
        <v>24</v>
      </c>
      <c r="C128" s="11">
        <v>24</v>
      </c>
      <c r="D128" s="17"/>
      <c r="E128" s="17"/>
    </row>
    <row r="129" spans="2:5" x14ac:dyDescent="0.25">
      <c r="B129" s="21" t="s">
        <v>23</v>
      </c>
      <c r="C129" s="11">
        <v>9</v>
      </c>
      <c r="D129" s="17"/>
      <c r="E129" s="17"/>
    </row>
    <row r="130" spans="2:5" x14ac:dyDescent="0.25">
      <c r="B130" s="21" t="s">
        <v>25</v>
      </c>
      <c r="C130" s="11">
        <v>2</v>
      </c>
      <c r="D130" s="17"/>
      <c r="E130" s="17"/>
    </row>
    <row r="131" spans="2:5" ht="13.8" thickBot="1" x14ac:dyDescent="0.3">
      <c r="B131" s="21" t="s">
        <v>29</v>
      </c>
      <c r="C131" s="11">
        <v>28</v>
      </c>
      <c r="D131" s="17"/>
      <c r="E131" s="17"/>
    </row>
    <row r="132" spans="2:5" ht="13.8" thickBot="1" x14ac:dyDescent="0.3">
      <c r="B132" s="1" t="s">
        <v>11</v>
      </c>
      <c r="C132" s="2">
        <v>11287</v>
      </c>
      <c r="D132" s="3">
        <f>(C134+C144+C156+C168+C181+C193+C206+C219+C229+C237+C247+C258+C271+C281+C293+C304+C316+C328+C339+C352+C360+C370+C381)/C132</f>
        <v>0.44351909276158413</v>
      </c>
      <c r="E132" s="3">
        <f>(C134+C144+C156+C168+C181+C193+C206+C219+C229+C237+C247+C258+C271+C281+C293+C304+C316+C328+C339+C352+C360+C370+C381)/(C132-C138-C139-C146-C150-C151-C158-C159-C162-C163-C170-C171-C175-C176-C183-C195-C196-C200-C201-C208-C209-C213-C214-C221-C223-C224-C231-C232-C239-C240-C242-C249-C252-C253-C260-C261-C265-C266-C275-C276-C283-C284-C287-C288-C295-C298-C299-C306-C310-C311-C318-C322-C323-C330-C333-C334-C341-C342-C346-C347-C354-C355-C364-C365-C375-C376-C383-C384)</f>
        <v>0.56944602434307812</v>
      </c>
    </row>
    <row r="133" spans="2:5" x14ac:dyDescent="0.25">
      <c r="B133" s="16" t="s">
        <v>9</v>
      </c>
      <c r="C133" s="13">
        <v>175</v>
      </c>
      <c r="D133" s="24">
        <f>C134/C133</f>
        <v>0.2</v>
      </c>
      <c r="E133" s="24">
        <f>C134/(C133-C138-C139)</f>
        <v>0.30434782608695654</v>
      </c>
    </row>
    <row r="134" spans="2:5" x14ac:dyDescent="0.25">
      <c r="B134" s="20" t="s">
        <v>79</v>
      </c>
      <c r="C134" s="10">
        <v>35</v>
      </c>
      <c r="D134" s="17"/>
      <c r="E134" s="17"/>
    </row>
    <row r="135" spans="2:5" x14ac:dyDescent="0.25">
      <c r="B135" s="20" t="s">
        <v>36</v>
      </c>
      <c r="C135" s="10">
        <v>4</v>
      </c>
      <c r="D135" s="17"/>
      <c r="E135" s="17"/>
    </row>
    <row r="136" spans="2:5" x14ac:dyDescent="0.25">
      <c r="B136" s="21" t="s">
        <v>29</v>
      </c>
      <c r="C136" s="11">
        <v>4</v>
      </c>
      <c r="D136" s="17"/>
      <c r="E136" s="17"/>
    </row>
    <row r="137" spans="2:5" x14ac:dyDescent="0.25">
      <c r="B137" s="20" t="s">
        <v>22</v>
      </c>
      <c r="C137" s="10">
        <v>136</v>
      </c>
      <c r="D137" s="17"/>
      <c r="E137" s="17"/>
    </row>
    <row r="138" spans="2:5" x14ac:dyDescent="0.25">
      <c r="B138" s="21" t="s">
        <v>26</v>
      </c>
      <c r="C138" s="11">
        <v>11</v>
      </c>
      <c r="D138" s="17"/>
      <c r="E138" s="17"/>
    </row>
    <row r="139" spans="2:5" x14ac:dyDescent="0.25">
      <c r="B139" s="21" t="s">
        <v>24</v>
      </c>
      <c r="C139" s="11">
        <v>49</v>
      </c>
      <c r="D139" s="17"/>
      <c r="E139" s="17"/>
    </row>
    <row r="140" spans="2:5" x14ac:dyDescent="0.25">
      <c r="B140" s="21" t="s">
        <v>23</v>
      </c>
      <c r="C140" s="11">
        <v>42</v>
      </c>
      <c r="D140" s="17"/>
      <c r="E140" s="17"/>
    </row>
    <row r="141" spans="2:5" x14ac:dyDescent="0.25">
      <c r="B141" s="21" t="s">
        <v>25</v>
      </c>
      <c r="C141" s="11">
        <v>18</v>
      </c>
      <c r="D141" s="17"/>
      <c r="E141" s="17"/>
    </row>
    <row r="142" spans="2:5" x14ac:dyDescent="0.25">
      <c r="B142" s="21" t="s">
        <v>29</v>
      </c>
      <c r="C142" s="11">
        <v>16</v>
      </c>
      <c r="D142" s="17"/>
      <c r="E142" s="17"/>
    </row>
    <row r="143" spans="2:5" x14ac:dyDescent="0.25">
      <c r="B143" s="16" t="s">
        <v>27</v>
      </c>
      <c r="C143" s="13">
        <v>116</v>
      </c>
      <c r="D143" s="24">
        <f>C144/C143</f>
        <v>0.46551724137931033</v>
      </c>
      <c r="E143" s="24">
        <f>C144/(C143-C146-C150-C151)</f>
        <v>0.61363636363636365</v>
      </c>
    </row>
    <row r="144" spans="2:5" x14ac:dyDescent="0.25">
      <c r="B144" s="20" t="s">
        <v>79</v>
      </c>
      <c r="C144" s="10">
        <v>54</v>
      </c>
      <c r="D144" s="17"/>
      <c r="E144" s="17"/>
    </row>
    <row r="145" spans="2:5" x14ac:dyDescent="0.25">
      <c r="B145" s="20" t="s">
        <v>36</v>
      </c>
      <c r="C145" s="10">
        <v>5</v>
      </c>
      <c r="D145" s="17"/>
      <c r="E145" s="17"/>
    </row>
    <row r="146" spans="2:5" x14ac:dyDescent="0.25">
      <c r="B146" s="21" t="s">
        <v>24</v>
      </c>
      <c r="C146" s="11">
        <v>1</v>
      </c>
      <c r="D146" s="17"/>
      <c r="E146" s="17"/>
    </row>
    <row r="147" spans="2:5" x14ac:dyDescent="0.25">
      <c r="B147" s="21" t="s">
        <v>25</v>
      </c>
      <c r="C147" s="11">
        <v>1</v>
      </c>
      <c r="D147" s="17"/>
      <c r="E147" s="17"/>
    </row>
    <row r="148" spans="2:5" x14ac:dyDescent="0.25">
      <c r="B148" s="21" t="s">
        <v>29</v>
      </c>
      <c r="C148" s="11">
        <v>3</v>
      </c>
      <c r="D148" s="17"/>
      <c r="E148" s="17"/>
    </row>
    <row r="149" spans="2:5" x14ac:dyDescent="0.25">
      <c r="B149" s="20" t="s">
        <v>22</v>
      </c>
      <c r="C149" s="10">
        <v>57</v>
      </c>
      <c r="D149" s="17"/>
      <c r="E149" s="17"/>
    </row>
    <row r="150" spans="2:5" x14ac:dyDescent="0.25">
      <c r="B150" s="21" t="s">
        <v>26</v>
      </c>
      <c r="C150" s="11">
        <v>7</v>
      </c>
      <c r="D150" s="17"/>
      <c r="E150" s="17"/>
    </row>
    <row r="151" spans="2:5" x14ac:dyDescent="0.25">
      <c r="B151" s="21" t="s">
        <v>24</v>
      </c>
      <c r="C151" s="11">
        <v>20</v>
      </c>
      <c r="D151" s="17"/>
      <c r="E151" s="17"/>
    </row>
    <row r="152" spans="2:5" x14ac:dyDescent="0.25">
      <c r="B152" s="21" t="s">
        <v>23</v>
      </c>
      <c r="C152" s="11">
        <v>20</v>
      </c>
      <c r="D152" s="17"/>
      <c r="E152" s="17"/>
    </row>
    <row r="153" spans="2:5" x14ac:dyDescent="0.25">
      <c r="B153" s="21" t="s">
        <v>25</v>
      </c>
      <c r="C153" s="11">
        <v>7</v>
      </c>
      <c r="D153" s="17"/>
      <c r="E153" s="17"/>
    </row>
    <row r="154" spans="2:5" x14ac:dyDescent="0.25">
      <c r="B154" s="21" t="s">
        <v>29</v>
      </c>
      <c r="C154" s="11">
        <v>3</v>
      </c>
      <c r="D154" s="17"/>
      <c r="E154" s="17"/>
    </row>
    <row r="155" spans="2:5" x14ac:dyDescent="0.25">
      <c r="B155" s="16" t="s">
        <v>18</v>
      </c>
      <c r="C155" s="13">
        <v>564</v>
      </c>
      <c r="D155" s="24">
        <f>C156/C155</f>
        <v>0.46985815602836878</v>
      </c>
      <c r="E155" s="24">
        <f>C156/(C155-C158-C159-C162-C163)</f>
        <v>0.60364464692482911</v>
      </c>
    </row>
    <row r="156" spans="2:5" x14ac:dyDescent="0.25">
      <c r="B156" s="20" t="s">
        <v>79</v>
      </c>
      <c r="C156" s="10">
        <v>265</v>
      </c>
      <c r="D156" s="17"/>
      <c r="E156" s="17"/>
    </row>
    <row r="157" spans="2:5" x14ac:dyDescent="0.25">
      <c r="B157" s="20" t="s">
        <v>36</v>
      </c>
      <c r="C157" s="10">
        <v>16</v>
      </c>
      <c r="D157" s="17"/>
      <c r="E157" s="17"/>
    </row>
    <row r="158" spans="2:5" x14ac:dyDescent="0.25">
      <c r="B158" s="21" t="s">
        <v>26</v>
      </c>
      <c r="C158" s="11">
        <v>2</v>
      </c>
      <c r="D158" s="17"/>
      <c r="E158" s="17"/>
    </row>
    <row r="159" spans="2:5" x14ac:dyDescent="0.25">
      <c r="B159" s="21" t="s">
        <v>24</v>
      </c>
      <c r="C159" s="11">
        <v>1</v>
      </c>
      <c r="D159" s="17"/>
      <c r="E159" s="17"/>
    </row>
    <row r="160" spans="2:5" x14ac:dyDescent="0.25">
      <c r="B160" s="21" t="s">
        <v>29</v>
      </c>
      <c r="C160" s="11">
        <v>13</v>
      </c>
      <c r="D160" s="17"/>
      <c r="E160" s="17"/>
    </row>
    <row r="161" spans="2:5" x14ac:dyDescent="0.25">
      <c r="B161" s="20" t="s">
        <v>22</v>
      </c>
      <c r="C161" s="10">
        <v>283</v>
      </c>
      <c r="D161" s="17"/>
      <c r="E161" s="17"/>
    </row>
    <row r="162" spans="2:5" x14ac:dyDescent="0.25">
      <c r="B162" s="21" t="s">
        <v>26</v>
      </c>
      <c r="C162" s="11">
        <v>18</v>
      </c>
      <c r="D162" s="17"/>
      <c r="E162" s="17"/>
    </row>
    <row r="163" spans="2:5" x14ac:dyDescent="0.25">
      <c r="B163" s="21" t="s">
        <v>24</v>
      </c>
      <c r="C163" s="11">
        <v>104</v>
      </c>
      <c r="D163" s="17"/>
      <c r="E163" s="17"/>
    </row>
    <row r="164" spans="2:5" x14ac:dyDescent="0.25">
      <c r="B164" s="21" t="s">
        <v>23</v>
      </c>
      <c r="C164" s="11">
        <v>101</v>
      </c>
      <c r="D164" s="17"/>
      <c r="E164" s="17"/>
    </row>
    <row r="165" spans="2:5" x14ac:dyDescent="0.25">
      <c r="B165" s="21" t="s">
        <v>25</v>
      </c>
      <c r="C165" s="11">
        <v>34</v>
      </c>
      <c r="D165" s="17"/>
      <c r="E165" s="17"/>
    </row>
    <row r="166" spans="2:5" x14ac:dyDescent="0.25">
      <c r="B166" s="21" t="s">
        <v>29</v>
      </c>
      <c r="C166" s="11">
        <v>26</v>
      </c>
      <c r="D166" s="17"/>
      <c r="E166" s="17"/>
    </row>
    <row r="167" spans="2:5" x14ac:dyDescent="0.25">
      <c r="B167" s="16" t="s">
        <v>12</v>
      </c>
      <c r="C167" s="13">
        <v>4886</v>
      </c>
      <c r="D167" s="24">
        <f>C168/C167</f>
        <v>0.5208759721653704</v>
      </c>
      <c r="E167" s="24">
        <f>C168/(C167-C170-C171-C175-C176)</f>
        <v>0.6475826972010178</v>
      </c>
    </row>
    <row r="168" spans="2:5" x14ac:dyDescent="0.25">
      <c r="B168" s="20" t="s">
        <v>79</v>
      </c>
      <c r="C168" s="10">
        <v>2545</v>
      </c>
      <c r="D168" s="17"/>
      <c r="E168" s="17"/>
    </row>
    <row r="169" spans="2:5" x14ac:dyDescent="0.25">
      <c r="B169" s="20" t="s">
        <v>36</v>
      </c>
      <c r="C169" s="10">
        <v>165</v>
      </c>
      <c r="D169" s="17"/>
      <c r="E169" s="17"/>
    </row>
    <row r="170" spans="2:5" x14ac:dyDescent="0.25">
      <c r="B170" s="21" t="s">
        <v>26</v>
      </c>
      <c r="C170" s="11">
        <v>11</v>
      </c>
      <c r="D170" s="17"/>
      <c r="E170" s="17"/>
    </row>
    <row r="171" spans="2:5" x14ac:dyDescent="0.25">
      <c r="B171" s="21" t="s">
        <v>24</v>
      </c>
      <c r="C171" s="11">
        <v>34</v>
      </c>
      <c r="D171" s="17"/>
      <c r="E171" s="17"/>
    </row>
    <row r="172" spans="2:5" x14ac:dyDescent="0.25">
      <c r="B172" s="21" t="s">
        <v>25</v>
      </c>
      <c r="C172" s="11">
        <v>14</v>
      </c>
      <c r="D172" s="17"/>
      <c r="E172" s="17"/>
    </row>
    <row r="173" spans="2:5" x14ac:dyDescent="0.25">
      <c r="B173" s="21" t="s">
        <v>29</v>
      </c>
      <c r="C173" s="11">
        <v>106</v>
      </c>
      <c r="D173" s="17"/>
      <c r="E173" s="17"/>
    </row>
    <row r="174" spans="2:5" x14ac:dyDescent="0.25">
      <c r="B174" s="20" t="s">
        <v>22</v>
      </c>
      <c r="C174" s="10">
        <v>2176</v>
      </c>
      <c r="D174" s="17"/>
      <c r="E174" s="17"/>
    </row>
    <row r="175" spans="2:5" x14ac:dyDescent="0.25">
      <c r="B175" s="21" t="s">
        <v>26</v>
      </c>
      <c r="C175" s="11">
        <v>240</v>
      </c>
      <c r="D175" s="17"/>
      <c r="E175" s="17"/>
    </row>
    <row r="176" spans="2:5" x14ac:dyDescent="0.25">
      <c r="B176" s="21" t="s">
        <v>24</v>
      </c>
      <c r="C176" s="11">
        <v>671</v>
      </c>
      <c r="D176" s="17"/>
      <c r="E176" s="17"/>
    </row>
    <row r="177" spans="2:5" x14ac:dyDescent="0.25">
      <c r="B177" s="21" t="s">
        <v>23</v>
      </c>
      <c r="C177" s="11">
        <v>508</v>
      </c>
      <c r="D177" s="17"/>
      <c r="E177" s="17"/>
    </row>
    <row r="178" spans="2:5" x14ac:dyDescent="0.25">
      <c r="B178" s="21" t="s">
        <v>25</v>
      </c>
      <c r="C178" s="11">
        <v>386</v>
      </c>
      <c r="D178" s="17"/>
      <c r="E178" s="17"/>
    </row>
    <row r="179" spans="2:5" x14ac:dyDescent="0.25">
      <c r="B179" s="21" t="s">
        <v>29</v>
      </c>
      <c r="C179" s="11">
        <v>371</v>
      </c>
      <c r="D179" s="17"/>
      <c r="E179" s="17"/>
    </row>
    <row r="180" spans="2:5" x14ac:dyDescent="0.25">
      <c r="B180" s="16" t="s">
        <v>3</v>
      </c>
      <c r="C180" s="13">
        <v>350</v>
      </c>
      <c r="D180" s="24">
        <f>C181/C180</f>
        <v>0.44571428571428573</v>
      </c>
      <c r="E180" s="24">
        <f>C181/(C180-C183-C187-C188)</f>
        <v>0.63414634146341464</v>
      </c>
    </row>
    <row r="181" spans="2:5" x14ac:dyDescent="0.25">
      <c r="B181" s="20" t="s">
        <v>79</v>
      </c>
      <c r="C181" s="10">
        <v>156</v>
      </c>
      <c r="D181" s="17"/>
      <c r="E181" s="17"/>
    </row>
    <row r="182" spans="2:5" x14ac:dyDescent="0.25">
      <c r="B182" s="20" t="s">
        <v>36</v>
      </c>
      <c r="C182" s="10">
        <v>6</v>
      </c>
      <c r="D182" s="17"/>
      <c r="E182" s="17"/>
    </row>
    <row r="183" spans="2:5" x14ac:dyDescent="0.25">
      <c r="B183" s="21" t="s">
        <v>24</v>
      </c>
      <c r="C183" s="11">
        <v>1</v>
      </c>
      <c r="D183" s="17"/>
      <c r="E183" s="17"/>
    </row>
    <row r="184" spans="2:5" x14ac:dyDescent="0.25">
      <c r="B184" s="21" t="s">
        <v>25</v>
      </c>
      <c r="C184" s="11">
        <v>1</v>
      </c>
      <c r="D184" s="17"/>
      <c r="E184" s="17"/>
    </row>
    <row r="185" spans="2:5" x14ac:dyDescent="0.25">
      <c r="B185" s="21" t="s">
        <v>29</v>
      </c>
      <c r="C185" s="11">
        <v>4</v>
      </c>
      <c r="D185" s="17"/>
      <c r="E185" s="17"/>
    </row>
    <row r="186" spans="2:5" x14ac:dyDescent="0.25">
      <c r="B186" s="20" t="s">
        <v>22</v>
      </c>
      <c r="C186" s="10">
        <v>188</v>
      </c>
      <c r="D186" s="17"/>
      <c r="E186" s="17"/>
    </row>
    <row r="187" spans="2:5" x14ac:dyDescent="0.25">
      <c r="B187" s="21" t="s">
        <v>26</v>
      </c>
      <c r="C187" s="11">
        <v>20</v>
      </c>
      <c r="D187" s="17"/>
      <c r="E187" s="17"/>
    </row>
    <row r="188" spans="2:5" x14ac:dyDescent="0.25">
      <c r="B188" s="21" t="s">
        <v>24</v>
      </c>
      <c r="C188" s="11">
        <v>83</v>
      </c>
      <c r="D188" s="17"/>
      <c r="E188" s="17"/>
    </row>
    <row r="189" spans="2:5" x14ac:dyDescent="0.25">
      <c r="B189" s="21" t="s">
        <v>23</v>
      </c>
      <c r="C189" s="11">
        <v>45</v>
      </c>
      <c r="D189" s="17"/>
      <c r="E189" s="17"/>
    </row>
    <row r="190" spans="2:5" x14ac:dyDescent="0.25">
      <c r="B190" s="21" t="s">
        <v>25</v>
      </c>
      <c r="C190" s="11">
        <v>19</v>
      </c>
      <c r="D190" s="17"/>
      <c r="E190" s="17"/>
    </row>
    <row r="191" spans="2:5" x14ac:dyDescent="0.25">
      <c r="B191" s="21" t="s">
        <v>29</v>
      </c>
      <c r="C191" s="11">
        <v>21</v>
      </c>
      <c r="D191" s="17"/>
      <c r="E191" s="17"/>
    </row>
    <row r="192" spans="2:5" x14ac:dyDescent="0.25">
      <c r="B192" s="16" t="s">
        <v>14</v>
      </c>
      <c r="C192" s="13">
        <v>1123</v>
      </c>
      <c r="D192" s="24">
        <f>C193/C192</f>
        <v>0.32680320569902049</v>
      </c>
      <c r="E192" s="24">
        <f>C193/(C192-C195-C196-C200-C201)</f>
        <v>0.44110576923076922</v>
      </c>
    </row>
    <row r="193" spans="2:5" x14ac:dyDescent="0.25">
      <c r="B193" s="20" t="s">
        <v>79</v>
      </c>
      <c r="C193" s="10">
        <v>367</v>
      </c>
      <c r="D193" s="17"/>
      <c r="E193" s="17"/>
    </row>
    <row r="194" spans="2:5" x14ac:dyDescent="0.25">
      <c r="B194" s="20" t="s">
        <v>36</v>
      </c>
      <c r="C194" s="10">
        <v>43</v>
      </c>
      <c r="D194" s="17"/>
      <c r="E194" s="17"/>
    </row>
    <row r="195" spans="2:5" x14ac:dyDescent="0.25">
      <c r="B195" s="21" t="s">
        <v>26</v>
      </c>
      <c r="C195" s="11">
        <v>1</v>
      </c>
      <c r="D195" s="17"/>
      <c r="E195" s="17"/>
    </row>
    <row r="196" spans="2:5" x14ac:dyDescent="0.25">
      <c r="B196" s="21" t="s">
        <v>24</v>
      </c>
      <c r="C196" s="11">
        <v>9</v>
      </c>
      <c r="D196" s="17"/>
      <c r="E196" s="17"/>
    </row>
    <row r="197" spans="2:5" x14ac:dyDescent="0.25">
      <c r="B197" s="21" t="s">
        <v>25</v>
      </c>
      <c r="C197" s="11">
        <v>8</v>
      </c>
      <c r="D197" s="17"/>
      <c r="E197" s="17"/>
    </row>
    <row r="198" spans="2:5" x14ac:dyDescent="0.25">
      <c r="B198" s="21" t="s">
        <v>29</v>
      </c>
      <c r="C198" s="11">
        <v>25</v>
      </c>
      <c r="D198" s="17"/>
      <c r="E198" s="17"/>
    </row>
    <row r="199" spans="2:5" x14ac:dyDescent="0.25">
      <c r="B199" s="20" t="s">
        <v>22</v>
      </c>
      <c r="C199" s="10">
        <v>713</v>
      </c>
      <c r="D199" s="17"/>
      <c r="E199" s="17"/>
    </row>
    <row r="200" spans="2:5" x14ac:dyDescent="0.25">
      <c r="B200" s="21" t="s">
        <v>26</v>
      </c>
      <c r="C200" s="11">
        <v>64</v>
      </c>
      <c r="D200" s="17"/>
      <c r="E200" s="17"/>
    </row>
    <row r="201" spans="2:5" x14ac:dyDescent="0.25">
      <c r="B201" s="21" t="s">
        <v>24</v>
      </c>
      <c r="C201" s="11">
        <v>217</v>
      </c>
      <c r="D201" s="17"/>
      <c r="E201" s="17"/>
    </row>
    <row r="202" spans="2:5" x14ac:dyDescent="0.25">
      <c r="B202" s="21" t="s">
        <v>23</v>
      </c>
      <c r="C202" s="11">
        <v>302</v>
      </c>
      <c r="D202" s="17"/>
      <c r="E202" s="17"/>
    </row>
    <row r="203" spans="2:5" x14ac:dyDescent="0.25">
      <c r="B203" s="21" t="s">
        <v>25</v>
      </c>
      <c r="C203" s="11">
        <v>60</v>
      </c>
      <c r="D203" s="17"/>
      <c r="E203" s="17"/>
    </row>
    <row r="204" spans="2:5" x14ac:dyDescent="0.25">
      <c r="B204" s="21" t="s">
        <v>29</v>
      </c>
      <c r="C204" s="11">
        <v>70</v>
      </c>
      <c r="D204" s="17"/>
      <c r="E204" s="17"/>
    </row>
    <row r="205" spans="2:5" x14ac:dyDescent="0.25">
      <c r="B205" s="16" t="s">
        <v>7</v>
      </c>
      <c r="C205" s="13">
        <v>688</v>
      </c>
      <c r="D205" s="24">
        <f>C206/C205</f>
        <v>0.48110465116279072</v>
      </c>
      <c r="E205" s="24">
        <f>C206/(C205-C208-C209-C213-C214)</f>
        <v>0.59107142857142858</v>
      </c>
    </row>
    <row r="206" spans="2:5" x14ac:dyDescent="0.25">
      <c r="B206" s="20" t="s">
        <v>79</v>
      </c>
      <c r="C206" s="10">
        <v>331</v>
      </c>
      <c r="D206" s="17"/>
      <c r="E206" s="17"/>
    </row>
    <row r="207" spans="2:5" x14ac:dyDescent="0.25">
      <c r="B207" s="20" t="s">
        <v>36</v>
      </c>
      <c r="C207" s="10">
        <v>12</v>
      </c>
      <c r="D207" s="17"/>
      <c r="E207" s="17"/>
    </row>
    <row r="208" spans="2:5" x14ac:dyDescent="0.25">
      <c r="B208" s="21" t="s">
        <v>26</v>
      </c>
      <c r="C208" s="11">
        <v>2</v>
      </c>
      <c r="D208" s="17"/>
      <c r="E208" s="17"/>
    </row>
    <row r="209" spans="2:5" x14ac:dyDescent="0.25">
      <c r="B209" s="21" t="s">
        <v>24</v>
      </c>
      <c r="C209" s="11">
        <v>1</v>
      </c>
      <c r="D209" s="17"/>
      <c r="E209" s="17"/>
    </row>
    <row r="210" spans="2:5" x14ac:dyDescent="0.25">
      <c r="B210" s="21" t="s">
        <v>25</v>
      </c>
      <c r="C210" s="11">
        <v>3</v>
      </c>
      <c r="D210" s="17"/>
      <c r="E210" s="17"/>
    </row>
    <row r="211" spans="2:5" x14ac:dyDescent="0.25">
      <c r="B211" s="21" t="s">
        <v>29</v>
      </c>
      <c r="C211" s="11">
        <v>6</v>
      </c>
      <c r="D211" s="17"/>
      <c r="E211" s="17"/>
    </row>
    <row r="212" spans="2:5" x14ac:dyDescent="0.25">
      <c r="B212" s="20" t="s">
        <v>22</v>
      </c>
      <c r="C212" s="10">
        <v>345</v>
      </c>
      <c r="D212" s="17"/>
      <c r="E212" s="17"/>
    </row>
    <row r="213" spans="2:5" x14ac:dyDescent="0.25">
      <c r="B213" s="21" t="s">
        <v>26</v>
      </c>
      <c r="C213" s="11">
        <v>22</v>
      </c>
      <c r="D213" s="17"/>
      <c r="E213" s="17"/>
    </row>
    <row r="214" spans="2:5" x14ac:dyDescent="0.25">
      <c r="B214" s="21" t="s">
        <v>24</v>
      </c>
      <c r="C214" s="11">
        <v>103</v>
      </c>
      <c r="D214" s="17"/>
      <c r="E214" s="17"/>
    </row>
    <row r="215" spans="2:5" x14ac:dyDescent="0.25">
      <c r="B215" s="21" t="s">
        <v>23</v>
      </c>
      <c r="C215" s="11">
        <v>131</v>
      </c>
      <c r="D215" s="17"/>
      <c r="E215" s="17"/>
    </row>
    <row r="216" spans="2:5" x14ac:dyDescent="0.25">
      <c r="B216" s="21" t="s">
        <v>25</v>
      </c>
      <c r="C216" s="11">
        <v>31</v>
      </c>
      <c r="D216" s="17"/>
      <c r="E216" s="17"/>
    </row>
    <row r="217" spans="2:5" x14ac:dyDescent="0.25">
      <c r="B217" s="21" t="s">
        <v>29</v>
      </c>
      <c r="C217" s="11">
        <v>58</v>
      </c>
      <c r="D217" s="17"/>
      <c r="E217" s="17"/>
    </row>
    <row r="218" spans="2:5" x14ac:dyDescent="0.25">
      <c r="B218" s="16" t="s">
        <v>8</v>
      </c>
      <c r="C218" s="13">
        <v>229</v>
      </c>
      <c r="D218" s="24">
        <f>C219/C218</f>
        <v>0.4759825327510917</v>
      </c>
      <c r="E218" s="24">
        <f>C219/(C218-C221-C223-C224)</f>
        <v>0.55897435897435899</v>
      </c>
    </row>
    <row r="219" spans="2:5" x14ac:dyDescent="0.25">
      <c r="B219" s="20" t="s">
        <v>79</v>
      </c>
      <c r="C219" s="10">
        <v>109</v>
      </c>
      <c r="D219" s="17"/>
      <c r="E219" s="17"/>
    </row>
    <row r="220" spans="2:5" x14ac:dyDescent="0.25">
      <c r="B220" s="20" t="s">
        <v>36</v>
      </c>
      <c r="C220" s="10">
        <v>1</v>
      </c>
      <c r="D220" s="17"/>
      <c r="E220" s="17"/>
    </row>
    <row r="221" spans="2:5" x14ac:dyDescent="0.25">
      <c r="B221" s="21" t="s">
        <v>26</v>
      </c>
      <c r="C221" s="11">
        <v>1</v>
      </c>
      <c r="D221" s="17"/>
      <c r="E221" s="17"/>
    </row>
    <row r="222" spans="2:5" x14ac:dyDescent="0.25">
      <c r="B222" s="20" t="s">
        <v>22</v>
      </c>
      <c r="C222" s="10">
        <v>119</v>
      </c>
      <c r="D222" s="17"/>
      <c r="E222" s="17"/>
    </row>
    <row r="223" spans="2:5" x14ac:dyDescent="0.25">
      <c r="B223" s="21" t="s">
        <v>26</v>
      </c>
      <c r="C223" s="11">
        <v>6</v>
      </c>
      <c r="D223" s="17"/>
      <c r="E223" s="17"/>
    </row>
    <row r="224" spans="2:5" x14ac:dyDescent="0.25">
      <c r="B224" s="21" t="s">
        <v>24</v>
      </c>
      <c r="C224" s="11">
        <v>27</v>
      </c>
      <c r="D224" s="17"/>
      <c r="E224" s="17"/>
    </row>
    <row r="225" spans="2:5" x14ac:dyDescent="0.25">
      <c r="B225" s="21" t="s">
        <v>23</v>
      </c>
      <c r="C225" s="11">
        <v>63</v>
      </c>
      <c r="D225" s="17"/>
      <c r="E225" s="17"/>
    </row>
    <row r="226" spans="2:5" x14ac:dyDescent="0.25">
      <c r="B226" s="21" t="s">
        <v>25</v>
      </c>
      <c r="C226" s="11">
        <v>10</v>
      </c>
      <c r="D226" s="17"/>
      <c r="E226" s="17"/>
    </row>
    <row r="227" spans="2:5" x14ac:dyDescent="0.25">
      <c r="B227" s="21" t="s">
        <v>29</v>
      </c>
      <c r="C227" s="11">
        <v>13</v>
      </c>
      <c r="D227" s="17"/>
      <c r="E227" s="17"/>
    </row>
    <row r="228" spans="2:5" x14ac:dyDescent="0.25">
      <c r="B228" s="16" t="s">
        <v>33</v>
      </c>
      <c r="C228" s="13">
        <v>62</v>
      </c>
      <c r="D228" s="24">
        <f>C229/C228</f>
        <v>0.11290322580645161</v>
      </c>
      <c r="E228" s="24">
        <f>C229/(C228-C231-C232)</f>
        <v>0.17499999999999999</v>
      </c>
    </row>
    <row r="229" spans="2:5" x14ac:dyDescent="0.25">
      <c r="B229" s="20" t="s">
        <v>79</v>
      </c>
      <c r="C229" s="10">
        <v>7</v>
      </c>
      <c r="D229" s="17"/>
      <c r="E229" s="17"/>
    </row>
    <row r="230" spans="2:5" x14ac:dyDescent="0.25">
      <c r="B230" s="20" t="s">
        <v>22</v>
      </c>
      <c r="C230" s="10">
        <v>55</v>
      </c>
      <c r="D230" s="17"/>
      <c r="E230" s="17"/>
    </row>
    <row r="231" spans="2:5" x14ac:dyDescent="0.25">
      <c r="B231" s="21" t="s">
        <v>26</v>
      </c>
      <c r="C231" s="11">
        <v>2</v>
      </c>
      <c r="D231" s="17"/>
      <c r="E231" s="17"/>
    </row>
    <row r="232" spans="2:5" x14ac:dyDescent="0.25">
      <c r="B232" s="21" t="s">
        <v>24</v>
      </c>
      <c r="C232" s="11">
        <v>20</v>
      </c>
      <c r="D232" s="17"/>
      <c r="E232" s="17"/>
    </row>
    <row r="233" spans="2:5" x14ac:dyDescent="0.25">
      <c r="B233" s="21" t="s">
        <v>23</v>
      </c>
      <c r="C233" s="11">
        <v>27</v>
      </c>
      <c r="D233" s="17"/>
      <c r="E233" s="17"/>
    </row>
    <row r="234" spans="2:5" x14ac:dyDescent="0.25">
      <c r="B234" s="21" t="s">
        <v>25</v>
      </c>
      <c r="C234" s="11">
        <v>1</v>
      </c>
      <c r="D234" s="17"/>
      <c r="E234" s="17"/>
    </row>
    <row r="235" spans="2:5" x14ac:dyDescent="0.25">
      <c r="B235" s="21" t="s">
        <v>29</v>
      </c>
      <c r="C235" s="11">
        <v>5</v>
      </c>
      <c r="D235" s="17"/>
      <c r="E235" s="17"/>
    </row>
    <row r="236" spans="2:5" x14ac:dyDescent="0.25">
      <c r="B236" s="16" t="s">
        <v>31</v>
      </c>
      <c r="C236" s="13">
        <v>31</v>
      </c>
      <c r="D236" s="24">
        <f>C237/C236</f>
        <v>0.19354838709677419</v>
      </c>
      <c r="E236" s="24">
        <f>C237/(C236-C242-C239-C240)</f>
        <v>0.4</v>
      </c>
    </row>
    <row r="237" spans="2:5" x14ac:dyDescent="0.25">
      <c r="B237" s="20" t="s">
        <v>79</v>
      </c>
      <c r="C237" s="10">
        <v>6</v>
      </c>
      <c r="D237" s="17"/>
      <c r="E237" s="17"/>
    </row>
    <row r="238" spans="2:5" x14ac:dyDescent="0.25">
      <c r="B238" s="20" t="s">
        <v>36</v>
      </c>
      <c r="C238" s="10">
        <v>6</v>
      </c>
      <c r="D238" s="17"/>
      <c r="E238" s="17"/>
    </row>
    <row r="239" spans="2:5" x14ac:dyDescent="0.25">
      <c r="B239" s="21" t="s">
        <v>26</v>
      </c>
      <c r="C239" s="11">
        <v>1</v>
      </c>
      <c r="D239" s="17"/>
      <c r="E239" s="17"/>
    </row>
    <row r="240" spans="2:5" x14ac:dyDescent="0.25">
      <c r="B240" s="21" t="s">
        <v>24</v>
      </c>
      <c r="C240" s="11">
        <v>5</v>
      </c>
      <c r="D240" s="17"/>
      <c r="E240" s="17"/>
    </row>
    <row r="241" spans="2:5" x14ac:dyDescent="0.25">
      <c r="B241" s="20" t="s">
        <v>22</v>
      </c>
      <c r="C241" s="10">
        <v>19</v>
      </c>
      <c r="D241" s="17"/>
      <c r="E241" s="17"/>
    </row>
    <row r="242" spans="2:5" x14ac:dyDescent="0.25">
      <c r="B242" s="21" t="s">
        <v>24</v>
      </c>
      <c r="C242" s="11">
        <v>10</v>
      </c>
      <c r="D242" s="17"/>
      <c r="E242" s="17"/>
    </row>
    <row r="243" spans="2:5" x14ac:dyDescent="0.25">
      <c r="B243" s="21" t="s">
        <v>23</v>
      </c>
      <c r="C243" s="11">
        <v>6</v>
      </c>
      <c r="D243" s="17"/>
      <c r="E243" s="17"/>
    </row>
    <row r="244" spans="2:5" x14ac:dyDescent="0.25">
      <c r="B244" s="21" t="s">
        <v>25</v>
      </c>
      <c r="C244" s="11">
        <v>1</v>
      </c>
      <c r="D244" s="17"/>
      <c r="E244" s="17"/>
    </row>
    <row r="245" spans="2:5" x14ac:dyDescent="0.25">
      <c r="B245" s="21" t="s">
        <v>29</v>
      </c>
      <c r="C245" s="11">
        <v>2</v>
      </c>
      <c r="D245" s="17"/>
      <c r="E245" s="17"/>
    </row>
    <row r="246" spans="2:5" x14ac:dyDescent="0.25">
      <c r="B246" s="16" t="s">
        <v>30</v>
      </c>
      <c r="C246" s="13">
        <v>115</v>
      </c>
      <c r="D246" s="24">
        <f>C247/C246</f>
        <v>0.32173913043478258</v>
      </c>
      <c r="E246" s="24">
        <f>C247/(C246-C249-C252-C253)</f>
        <v>0.5</v>
      </c>
    </row>
    <row r="247" spans="2:5" x14ac:dyDescent="0.25">
      <c r="B247" s="20" t="s">
        <v>79</v>
      </c>
      <c r="C247" s="10">
        <v>37</v>
      </c>
      <c r="D247" s="17"/>
      <c r="E247" s="17"/>
    </row>
    <row r="248" spans="2:5" x14ac:dyDescent="0.25">
      <c r="B248" s="20" t="s">
        <v>36</v>
      </c>
      <c r="C248" s="10">
        <v>5</v>
      </c>
      <c r="D248" s="17"/>
      <c r="E248" s="17"/>
    </row>
    <row r="249" spans="2:5" x14ac:dyDescent="0.25">
      <c r="B249" s="21" t="s">
        <v>24</v>
      </c>
      <c r="C249" s="11">
        <v>4</v>
      </c>
      <c r="D249" s="17"/>
      <c r="E249" s="17"/>
    </row>
    <row r="250" spans="2:5" x14ac:dyDescent="0.25">
      <c r="B250" s="21" t="s">
        <v>29</v>
      </c>
      <c r="C250" s="11">
        <v>1</v>
      </c>
      <c r="D250" s="17"/>
      <c r="E250" s="17"/>
    </row>
    <row r="251" spans="2:5" x14ac:dyDescent="0.25">
      <c r="B251" s="20" t="s">
        <v>22</v>
      </c>
      <c r="C251" s="10">
        <v>73</v>
      </c>
      <c r="D251" s="17"/>
      <c r="E251" s="17"/>
    </row>
    <row r="252" spans="2:5" x14ac:dyDescent="0.25">
      <c r="B252" s="21" t="s">
        <v>26</v>
      </c>
      <c r="C252" s="11">
        <v>6</v>
      </c>
      <c r="D252" s="17"/>
      <c r="E252" s="17"/>
    </row>
    <row r="253" spans="2:5" x14ac:dyDescent="0.25">
      <c r="B253" s="21" t="s">
        <v>24</v>
      </c>
      <c r="C253" s="11">
        <v>31</v>
      </c>
      <c r="D253" s="17"/>
      <c r="E253" s="17"/>
    </row>
    <row r="254" spans="2:5" x14ac:dyDescent="0.25">
      <c r="B254" s="21" t="s">
        <v>23</v>
      </c>
      <c r="C254" s="11">
        <v>17</v>
      </c>
      <c r="D254" s="17"/>
      <c r="E254" s="17"/>
    </row>
    <row r="255" spans="2:5" x14ac:dyDescent="0.25">
      <c r="B255" s="21" t="s">
        <v>25</v>
      </c>
      <c r="C255" s="11">
        <v>2</v>
      </c>
      <c r="D255" s="17"/>
      <c r="E255" s="17"/>
    </row>
    <row r="256" spans="2:5" x14ac:dyDescent="0.25">
      <c r="B256" s="21" t="s">
        <v>29</v>
      </c>
      <c r="C256" s="11">
        <v>17</v>
      </c>
      <c r="D256" s="17"/>
      <c r="E256" s="17"/>
    </row>
    <row r="257" spans="2:5" x14ac:dyDescent="0.25">
      <c r="B257" s="16" t="s">
        <v>5</v>
      </c>
      <c r="C257" s="13">
        <v>224</v>
      </c>
      <c r="D257" s="24">
        <f>C258/C257</f>
        <v>0.18303571428571427</v>
      </c>
      <c r="E257" s="24">
        <f>C258/(C257-C260-C261-C265-C266)</f>
        <v>0.3867924528301887</v>
      </c>
    </row>
    <row r="258" spans="2:5" x14ac:dyDescent="0.25">
      <c r="B258" s="20" t="s">
        <v>79</v>
      </c>
      <c r="C258" s="10">
        <v>41</v>
      </c>
      <c r="D258" s="17"/>
      <c r="E258" s="17"/>
    </row>
    <row r="259" spans="2:5" x14ac:dyDescent="0.25">
      <c r="B259" s="20" t="s">
        <v>36</v>
      </c>
      <c r="C259" s="10">
        <v>49</v>
      </c>
      <c r="D259" s="17"/>
      <c r="E259" s="17"/>
    </row>
    <row r="260" spans="2:5" x14ac:dyDescent="0.25">
      <c r="B260" s="21" t="s">
        <v>26</v>
      </c>
      <c r="C260" s="11">
        <v>2</v>
      </c>
      <c r="D260" s="17"/>
      <c r="E260" s="17"/>
    </row>
    <row r="261" spans="2:5" x14ac:dyDescent="0.25">
      <c r="B261" s="21" t="s">
        <v>24</v>
      </c>
      <c r="C261" s="11">
        <v>25</v>
      </c>
      <c r="D261" s="17"/>
      <c r="E261" s="17"/>
    </row>
    <row r="262" spans="2:5" x14ac:dyDescent="0.25">
      <c r="B262" s="21" t="s">
        <v>25</v>
      </c>
      <c r="C262" s="11">
        <v>2</v>
      </c>
      <c r="D262" s="17"/>
      <c r="E262" s="17"/>
    </row>
    <row r="263" spans="2:5" x14ac:dyDescent="0.25">
      <c r="B263" s="21" t="s">
        <v>29</v>
      </c>
      <c r="C263" s="11">
        <v>20</v>
      </c>
      <c r="D263" s="17"/>
      <c r="E263" s="17"/>
    </row>
    <row r="264" spans="2:5" x14ac:dyDescent="0.25">
      <c r="B264" s="20" t="s">
        <v>22</v>
      </c>
      <c r="C264" s="10">
        <v>134</v>
      </c>
      <c r="D264" s="17"/>
      <c r="E264" s="17"/>
    </row>
    <row r="265" spans="2:5" x14ac:dyDescent="0.25">
      <c r="B265" s="21" t="s">
        <v>26</v>
      </c>
      <c r="C265" s="11">
        <v>21</v>
      </c>
      <c r="D265" s="17"/>
      <c r="E265" s="17"/>
    </row>
    <row r="266" spans="2:5" x14ac:dyDescent="0.25">
      <c r="B266" s="21" t="s">
        <v>24</v>
      </c>
      <c r="C266" s="11">
        <v>70</v>
      </c>
      <c r="D266" s="17"/>
      <c r="E266" s="17"/>
    </row>
    <row r="267" spans="2:5" x14ac:dyDescent="0.25">
      <c r="B267" s="21" t="s">
        <v>23</v>
      </c>
      <c r="C267" s="11">
        <v>20</v>
      </c>
      <c r="D267" s="17"/>
      <c r="E267" s="17"/>
    </row>
    <row r="268" spans="2:5" x14ac:dyDescent="0.25">
      <c r="B268" s="21" t="s">
        <v>25</v>
      </c>
      <c r="C268" s="11">
        <v>11</v>
      </c>
      <c r="D268" s="17"/>
      <c r="E268" s="17"/>
    </row>
    <row r="269" spans="2:5" x14ac:dyDescent="0.25">
      <c r="B269" s="21" t="s">
        <v>29</v>
      </c>
      <c r="C269" s="11">
        <v>12</v>
      </c>
      <c r="D269" s="17"/>
      <c r="E269" s="17"/>
    </row>
    <row r="270" spans="2:5" x14ac:dyDescent="0.25">
      <c r="B270" s="16" t="s">
        <v>16</v>
      </c>
      <c r="C270" s="13">
        <v>118</v>
      </c>
      <c r="D270" s="24">
        <f>C271/C270</f>
        <v>0.33050847457627119</v>
      </c>
      <c r="E270" s="24">
        <f>C271/(C270-C275-C276)</f>
        <v>0.44827586206896552</v>
      </c>
    </row>
    <row r="271" spans="2:5" x14ac:dyDescent="0.25">
      <c r="B271" s="20" t="s">
        <v>79</v>
      </c>
      <c r="C271" s="10">
        <v>39</v>
      </c>
      <c r="D271" s="17"/>
      <c r="E271" s="17"/>
    </row>
    <row r="272" spans="2:5" x14ac:dyDescent="0.25">
      <c r="B272" s="20" t="s">
        <v>36</v>
      </c>
      <c r="C272" s="10">
        <v>2</v>
      </c>
      <c r="D272" s="17"/>
      <c r="E272" s="17"/>
    </row>
    <row r="273" spans="2:5" x14ac:dyDescent="0.25">
      <c r="B273" s="21" t="s">
        <v>29</v>
      </c>
      <c r="C273" s="11">
        <v>2</v>
      </c>
      <c r="D273" s="17"/>
      <c r="E273" s="17"/>
    </row>
    <row r="274" spans="2:5" x14ac:dyDescent="0.25">
      <c r="B274" s="20" t="s">
        <v>22</v>
      </c>
      <c r="C274" s="10">
        <v>77</v>
      </c>
      <c r="D274" s="17"/>
      <c r="E274" s="17"/>
    </row>
    <row r="275" spans="2:5" x14ac:dyDescent="0.25">
      <c r="B275" s="21" t="s">
        <v>26</v>
      </c>
      <c r="C275" s="11">
        <v>5</v>
      </c>
      <c r="D275" s="17"/>
      <c r="E275" s="17"/>
    </row>
    <row r="276" spans="2:5" x14ac:dyDescent="0.25">
      <c r="B276" s="21" t="s">
        <v>24</v>
      </c>
      <c r="C276" s="11">
        <v>26</v>
      </c>
      <c r="D276" s="17"/>
      <c r="E276" s="17"/>
    </row>
    <row r="277" spans="2:5" x14ac:dyDescent="0.25">
      <c r="B277" s="21" t="s">
        <v>23</v>
      </c>
      <c r="C277" s="11">
        <v>34</v>
      </c>
      <c r="D277" s="17"/>
      <c r="E277" s="17"/>
    </row>
    <row r="278" spans="2:5" x14ac:dyDescent="0.25">
      <c r="B278" s="21" t="s">
        <v>25</v>
      </c>
      <c r="C278" s="11">
        <v>9</v>
      </c>
      <c r="D278" s="17"/>
      <c r="E278" s="17"/>
    </row>
    <row r="279" spans="2:5" x14ac:dyDescent="0.25">
      <c r="B279" s="21" t="s">
        <v>29</v>
      </c>
      <c r="C279" s="11">
        <v>3</v>
      </c>
      <c r="D279" s="17"/>
      <c r="E279" s="17"/>
    </row>
    <row r="280" spans="2:5" x14ac:dyDescent="0.25">
      <c r="B280" s="16" t="s">
        <v>20</v>
      </c>
      <c r="C280" s="13">
        <v>191</v>
      </c>
      <c r="D280" s="24">
        <f>C281/C280</f>
        <v>0.2356020942408377</v>
      </c>
      <c r="E280" s="24">
        <f>C281/(C280-C283-C284-C287-C288)</f>
        <v>0.33834586466165412</v>
      </c>
    </row>
    <row r="281" spans="2:5" x14ac:dyDescent="0.25">
      <c r="B281" s="20" t="s">
        <v>79</v>
      </c>
      <c r="C281" s="10">
        <v>45</v>
      </c>
      <c r="D281" s="17"/>
      <c r="E281" s="17"/>
    </row>
    <row r="282" spans="2:5" x14ac:dyDescent="0.25">
      <c r="B282" s="20" t="s">
        <v>36</v>
      </c>
      <c r="C282" s="10">
        <v>19</v>
      </c>
      <c r="D282" s="17"/>
      <c r="E282" s="17"/>
    </row>
    <row r="283" spans="2:5" x14ac:dyDescent="0.25">
      <c r="B283" s="21" t="s">
        <v>26</v>
      </c>
      <c r="C283" s="11">
        <v>1</v>
      </c>
      <c r="D283" s="17"/>
      <c r="E283" s="17"/>
    </row>
    <row r="284" spans="2:5" x14ac:dyDescent="0.25">
      <c r="B284" s="21" t="s">
        <v>24</v>
      </c>
      <c r="C284" s="11">
        <v>2</v>
      </c>
      <c r="D284" s="17"/>
      <c r="E284" s="17"/>
    </row>
    <row r="285" spans="2:5" x14ac:dyDescent="0.25">
      <c r="B285" s="21" t="s">
        <v>29</v>
      </c>
      <c r="C285" s="11">
        <v>16</v>
      </c>
      <c r="D285" s="17"/>
      <c r="E285" s="17"/>
    </row>
    <row r="286" spans="2:5" x14ac:dyDescent="0.25">
      <c r="B286" s="20" t="s">
        <v>22</v>
      </c>
      <c r="C286" s="10">
        <v>127</v>
      </c>
      <c r="D286" s="17"/>
      <c r="E286" s="17"/>
    </row>
    <row r="287" spans="2:5" x14ac:dyDescent="0.25">
      <c r="B287" s="21" t="s">
        <v>26</v>
      </c>
      <c r="C287" s="11">
        <v>8</v>
      </c>
      <c r="D287" s="17"/>
      <c r="E287" s="17"/>
    </row>
    <row r="288" spans="2:5" x14ac:dyDescent="0.25">
      <c r="B288" s="21" t="s">
        <v>24</v>
      </c>
      <c r="C288" s="11">
        <v>47</v>
      </c>
      <c r="D288" s="17"/>
      <c r="E288" s="17"/>
    </row>
    <row r="289" spans="2:5" x14ac:dyDescent="0.25">
      <c r="B289" s="21" t="s">
        <v>23</v>
      </c>
      <c r="C289" s="11">
        <v>46</v>
      </c>
      <c r="D289" s="17"/>
      <c r="E289" s="17"/>
    </row>
    <row r="290" spans="2:5" x14ac:dyDescent="0.25">
      <c r="B290" s="21" t="s">
        <v>25</v>
      </c>
      <c r="C290" s="11">
        <v>2</v>
      </c>
      <c r="D290" s="17"/>
      <c r="E290" s="17"/>
    </row>
    <row r="291" spans="2:5" x14ac:dyDescent="0.25">
      <c r="B291" s="21" t="s">
        <v>29</v>
      </c>
      <c r="C291" s="11">
        <v>24</v>
      </c>
      <c r="D291" s="17"/>
      <c r="E291" s="17"/>
    </row>
    <row r="292" spans="2:5" x14ac:dyDescent="0.25">
      <c r="B292" s="16" t="s">
        <v>19</v>
      </c>
      <c r="C292" s="13">
        <v>124</v>
      </c>
      <c r="D292" s="24">
        <f>C293/C292</f>
        <v>0.41935483870967744</v>
      </c>
      <c r="E292" s="24">
        <f>C293/(C292-C295-C298-C299)</f>
        <v>0.60465116279069764</v>
      </c>
    </row>
    <row r="293" spans="2:5" x14ac:dyDescent="0.25">
      <c r="B293" s="20" t="s">
        <v>79</v>
      </c>
      <c r="C293" s="10">
        <v>52</v>
      </c>
      <c r="D293" s="17"/>
      <c r="E293" s="17"/>
    </row>
    <row r="294" spans="2:5" x14ac:dyDescent="0.25">
      <c r="B294" s="20" t="s">
        <v>36</v>
      </c>
      <c r="C294" s="10">
        <v>7</v>
      </c>
      <c r="D294" s="17"/>
      <c r="E294" s="17"/>
    </row>
    <row r="295" spans="2:5" x14ac:dyDescent="0.25">
      <c r="B295" s="21" t="s">
        <v>24</v>
      </c>
      <c r="C295" s="11">
        <v>6</v>
      </c>
      <c r="D295" s="17"/>
      <c r="E295" s="17"/>
    </row>
    <row r="296" spans="2:5" x14ac:dyDescent="0.25">
      <c r="B296" s="21" t="s">
        <v>29</v>
      </c>
      <c r="C296" s="11">
        <v>1</v>
      </c>
      <c r="D296" s="17"/>
      <c r="E296" s="17"/>
    </row>
    <row r="297" spans="2:5" x14ac:dyDescent="0.25">
      <c r="B297" s="20" t="s">
        <v>22</v>
      </c>
      <c r="C297" s="10">
        <v>65</v>
      </c>
      <c r="D297" s="17"/>
      <c r="E297" s="17"/>
    </row>
    <row r="298" spans="2:5" x14ac:dyDescent="0.25">
      <c r="B298" s="21" t="s">
        <v>26</v>
      </c>
      <c r="C298" s="11">
        <v>9</v>
      </c>
      <c r="D298" s="17"/>
      <c r="E298" s="17"/>
    </row>
    <row r="299" spans="2:5" x14ac:dyDescent="0.25">
      <c r="B299" s="21" t="s">
        <v>24</v>
      </c>
      <c r="C299" s="11">
        <v>23</v>
      </c>
      <c r="D299" s="17"/>
      <c r="E299" s="17"/>
    </row>
    <row r="300" spans="2:5" x14ac:dyDescent="0.25">
      <c r="B300" s="21" t="s">
        <v>23</v>
      </c>
      <c r="C300" s="11">
        <v>25</v>
      </c>
      <c r="D300" s="17"/>
      <c r="E300" s="17"/>
    </row>
    <row r="301" spans="2:5" x14ac:dyDescent="0.25">
      <c r="B301" s="21" t="s">
        <v>25</v>
      </c>
      <c r="C301" s="11">
        <v>4</v>
      </c>
      <c r="D301" s="17"/>
      <c r="E301" s="17"/>
    </row>
    <row r="302" spans="2:5" x14ac:dyDescent="0.25">
      <c r="B302" s="21" t="s">
        <v>29</v>
      </c>
      <c r="C302" s="11">
        <v>4</v>
      </c>
      <c r="D302" s="17"/>
      <c r="E302" s="17"/>
    </row>
    <row r="303" spans="2:5" x14ac:dyDescent="0.25">
      <c r="B303" s="16" t="s">
        <v>10</v>
      </c>
      <c r="C303" s="13">
        <v>296</v>
      </c>
      <c r="D303" s="24">
        <f>C304/C303</f>
        <v>0.4391891891891892</v>
      </c>
      <c r="E303" s="24">
        <f>C304/(C303-C306-C310-C311)</f>
        <v>0.59360730593607303</v>
      </c>
    </row>
    <row r="304" spans="2:5" x14ac:dyDescent="0.25">
      <c r="B304" s="20" t="s">
        <v>79</v>
      </c>
      <c r="C304" s="10">
        <v>130</v>
      </c>
      <c r="D304" s="17"/>
      <c r="E304" s="17"/>
    </row>
    <row r="305" spans="2:5" x14ac:dyDescent="0.25">
      <c r="B305" s="20" t="s">
        <v>36</v>
      </c>
      <c r="C305" s="10">
        <v>12</v>
      </c>
      <c r="D305" s="17"/>
      <c r="E305" s="17"/>
    </row>
    <row r="306" spans="2:5" x14ac:dyDescent="0.25">
      <c r="B306" s="21" t="s">
        <v>24</v>
      </c>
      <c r="C306" s="11">
        <v>2</v>
      </c>
      <c r="D306" s="17"/>
      <c r="E306" s="17"/>
    </row>
    <row r="307" spans="2:5" x14ac:dyDescent="0.25">
      <c r="B307" s="21" t="s">
        <v>25</v>
      </c>
      <c r="C307" s="11">
        <v>1</v>
      </c>
      <c r="D307" s="17"/>
      <c r="E307" s="17"/>
    </row>
    <row r="308" spans="2:5" x14ac:dyDescent="0.25">
      <c r="B308" s="21" t="s">
        <v>29</v>
      </c>
      <c r="C308" s="11">
        <v>9</v>
      </c>
      <c r="D308" s="17"/>
      <c r="E308" s="17"/>
    </row>
    <row r="309" spans="2:5" x14ac:dyDescent="0.25">
      <c r="B309" s="20" t="s">
        <v>22</v>
      </c>
      <c r="C309" s="10">
        <v>154</v>
      </c>
      <c r="D309" s="17"/>
      <c r="E309" s="17"/>
    </row>
    <row r="310" spans="2:5" x14ac:dyDescent="0.25">
      <c r="B310" s="21" t="s">
        <v>26</v>
      </c>
      <c r="C310" s="11">
        <v>11</v>
      </c>
      <c r="D310" s="17"/>
      <c r="E310" s="17"/>
    </row>
    <row r="311" spans="2:5" x14ac:dyDescent="0.25">
      <c r="B311" s="21" t="s">
        <v>24</v>
      </c>
      <c r="C311" s="11">
        <v>64</v>
      </c>
      <c r="D311" s="17"/>
      <c r="E311" s="17"/>
    </row>
    <row r="312" spans="2:5" x14ac:dyDescent="0.25">
      <c r="B312" s="21" t="s">
        <v>23</v>
      </c>
      <c r="C312" s="11">
        <v>39</v>
      </c>
      <c r="D312" s="17"/>
      <c r="E312" s="17"/>
    </row>
    <row r="313" spans="2:5" x14ac:dyDescent="0.25">
      <c r="B313" s="21" t="s">
        <v>25</v>
      </c>
      <c r="C313" s="11">
        <v>16</v>
      </c>
      <c r="D313" s="17"/>
      <c r="E313" s="17"/>
    </row>
    <row r="314" spans="2:5" x14ac:dyDescent="0.25">
      <c r="B314" s="21" t="s">
        <v>29</v>
      </c>
      <c r="C314" s="11">
        <v>24</v>
      </c>
      <c r="D314" s="17"/>
      <c r="E314" s="17"/>
    </row>
    <row r="315" spans="2:5" x14ac:dyDescent="0.25">
      <c r="B315" s="16" t="s">
        <v>34</v>
      </c>
      <c r="C315" s="13">
        <v>78</v>
      </c>
      <c r="D315" s="24">
        <f>C316/C315</f>
        <v>0.28205128205128205</v>
      </c>
      <c r="E315" s="24">
        <f>C316/(C315-C318-C322-C323)</f>
        <v>0.40740740740740738</v>
      </c>
    </row>
    <row r="316" spans="2:5" x14ac:dyDescent="0.25">
      <c r="B316" s="20" t="s">
        <v>79</v>
      </c>
      <c r="C316" s="10">
        <v>22</v>
      </c>
      <c r="D316" s="17"/>
      <c r="E316" s="17"/>
    </row>
    <row r="317" spans="2:5" x14ac:dyDescent="0.25">
      <c r="B317" s="20" t="s">
        <v>36</v>
      </c>
      <c r="C317" s="10">
        <v>4</v>
      </c>
      <c r="D317" s="17"/>
      <c r="E317" s="17"/>
    </row>
    <row r="318" spans="2:5" x14ac:dyDescent="0.25">
      <c r="B318" s="21" t="s">
        <v>26</v>
      </c>
      <c r="C318" s="11">
        <v>1</v>
      </c>
      <c r="D318" s="17"/>
      <c r="E318" s="17"/>
    </row>
    <row r="319" spans="2:5" x14ac:dyDescent="0.25">
      <c r="B319" s="21" t="s">
        <v>25</v>
      </c>
      <c r="C319" s="11">
        <v>1</v>
      </c>
      <c r="D319" s="17"/>
      <c r="E319" s="17"/>
    </row>
    <row r="320" spans="2:5" x14ac:dyDescent="0.25">
      <c r="B320" s="21" t="s">
        <v>29</v>
      </c>
      <c r="C320" s="11">
        <v>2</v>
      </c>
      <c r="D320" s="17"/>
      <c r="E320" s="17"/>
    </row>
    <row r="321" spans="2:5" x14ac:dyDescent="0.25">
      <c r="B321" s="20" t="s">
        <v>22</v>
      </c>
      <c r="C321" s="10">
        <v>52</v>
      </c>
      <c r="D321" s="17"/>
      <c r="E321" s="17"/>
    </row>
    <row r="322" spans="2:5" x14ac:dyDescent="0.25">
      <c r="B322" s="21" t="s">
        <v>26</v>
      </c>
      <c r="C322" s="11">
        <v>6</v>
      </c>
      <c r="D322" s="17"/>
      <c r="E322" s="17"/>
    </row>
    <row r="323" spans="2:5" x14ac:dyDescent="0.25">
      <c r="B323" s="21" t="s">
        <v>24</v>
      </c>
      <c r="C323" s="11">
        <v>17</v>
      </c>
      <c r="D323" s="17"/>
      <c r="E323" s="17"/>
    </row>
    <row r="324" spans="2:5" x14ac:dyDescent="0.25">
      <c r="B324" s="21" t="s">
        <v>23</v>
      </c>
      <c r="C324" s="11">
        <v>22</v>
      </c>
      <c r="D324" s="17"/>
      <c r="E324" s="17"/>
    </row>
    <row r="325" spans="2:5" x14ac:dyDescent="0.25">
      <c r="B325" s="21" t="s">
        <v>25</v>
      </c>
      <c r="C325" s="11">
        <v>4</v>
      </c>
      <c r="D325" s="17"/>
      <c r="E325" s="17"/>
    </row>
    <row r="326" spans="2:5" x14ac:dyDescent="0.25">
      <c r="B326" s="21" t="s">
        <v>29</v>
      </c>
      <c r="C326" s="11">
        <v>3</v>
      </c>
      <c r="D326" s="17"/>
      <c r="E326" s="17"/>
    </row>
    <row r="327" spans="2:5" x14ac:dyDescent="0.25">
      <c r="B327" s="16" t="s">
        <v>32</v>
      </c>
      <c r="C327" s="13">
        <v>58</v>
      </c>
      <c r="D327" s="24">
        <f>C328/C327</f>
        <v>0.51724137931034486</v>
      </c>
      <c r="E327" s="24">
        <f>C328/(C327-C330-C333-C334)</f>
        <v>0.7142857142857143</v>
      </c>
    </row>
    <row r="328" spans="2:5" x14ac:dyDescent="0.25">
      <c r="B328" s="20" t="s">
        <v>79</v>
      </c>
      <c r="C328" s="10">
        <v>30</v>
      </c>
      <c r="D328" s="17"/>
      <c r="E328" s="17"/>
    </row>
    <row r="329" spans="2:5" x14ac:dyDescent="0.25">
      <c r="B329" s="20" t="s">
        <v>36</v>
      </c>
      <c r="C329" s="10">
        <v>4</v>
      </c>
      <c r="D329" s="17"/>
      <c r="E329" s="17"/>
    </row>
    <row r="330" spans="2:5" x14ac:dyDescent="0.25">
      <c r="B330" s="21" t="s">
        <v>24</v>
      </c>
      <c r="C330" s="11">
        <v>2</v>
      </c>
      <c r="D330" s="17"/>
      <c r="E330" s="17"/>
    </row>
    <row r="331" spans="2:5" x14ac:dyDescent="0.25">
      <c r="B331" s="21" t="s">
        <v>29</v>
      </c>
      <c r="C331" s="11">
        <v>2</v>
      </c>
      <c r="D331" s="17"/>
      <c r="E331" s="17"/>
    </row>
    <row r="332" spans="2:5" x14ac:dyDescent="0.25">
      <c r="B332" s="20" t="s">
        <v>22</v>
      </c>
      <c r="C332" s="10">
        <v>24</v>
      </c>
      <c r="D332" s="17"/>
      <c r="E332" s="17"/>
    </row>
    <row r="333" spans="2:5" x14ac:dyDescent="0.25">
      <c r="B333" s="21" t="s">
        <v>26</v>
      </c>
      <c r="C333" s="11">
        <v>2</v>
      </c>
      <c r="D333" s="17"/>
      <c r="E333" s="17"/>
    </row>
    <row r="334" spans="2:5" x14ac:dyDescent="0.25">
      <c r="B334" s="21" t="s">
        <v>24</v>
      </c>
      <c r="C334" s="11">
        <v>12</v>
      </c>
      <c r="D334" s="17"/>
      <c r="E334" s="17"/>
    </row>
    <row r="335" spans="2:5" x14ac:dyDescent="0.25">
      <c r="B335" s="21" t="s">
        <v>23</v>
      </c>
      <c r="C335" s="11">
        <v>5</v>
      </c>
      <c r="D335" s="17"/>
      <c r="E335" s="17"/>
    </row>
    <row r="336" spans="2:5" x14ac:dyDescent="0.25">
      <c r="B336" s="21" t="s">
        <v>25</v>
      </c>
      <c r="C336" s="11">
        <v>2</v>
      </c>
      <c r="D336" s="17"/>
      <c r="E336" s="17"/>
    </row>
    <row r="337" spans="2:5" x14ac:dyDescent="0.25">
      <c r="B337" s="21" t="s">
        <v>29</v>
      </c>
      <c r="C337" s="11">
        <v>3</v>
      </c>
      <c r="D337" s="17"/>
      <c r="E337" s="17"/>
    </row>
    <row r="338" spans="2:5" x14ac:dyDescent="0.25">
      <c r="B338" s="16" t="s">
        <v>13</v>
      </c>
      <c r="C338" s="13">
        <v>1294</v>
      </c>
      <c r="D338" s="24">
        <f>C339/C338</f>
        <v>0.37171561051004637</v>
      </c>
      <c r="E338" s="24">
        <f>C339/(C338-C341-C342-C346-C347)</f>
        <v>0.49031600407747195</v>
      </c>
    </row>
    <row r="339" spans="2:5" x14ac:dyDescent="0.25">
      <c r="B339" s="20" t="s">
        <v>79</v>
      </c>
      <c r="C339" s="10">
        <v>481</v>
      </c>
      <c r="D339" s="17"/>
      <c r="E339" s="17"/>
    </row>
    <row r="340" spans="2:5" x14ac:dyDescent="0.25">
      <c r="B340" s="20" t="s">
        <v>36</v>
      </c>
      <c r="C340" s="10">
        <v>33</v>
      </c>
      <c r="D340" s="17"/>
      <c r="E340" s="17"/>
    </row>
    <row r="341" spans="2:5" x14ac:dyDescent="0.25">
      <c r="B341" s="21" t="s">
        <v>26</v>
      </c>
      <c r="C341" s="11">
        <v>1</v>
      </c>
      <c r="D341" s="17"/>
      <c r="E341" s="17"/>
    </row>
    <row r="342" spans="2:5" x14ac:dyDescent="0.25">
      <c r="B342" s="21" t="s">
        <v>24</v>
      </c>
      <c r="C342" s="11">
        <v>4</v>
      </c>
      <c r="D342" s="17"/>
      <c r="E342" s="17"/>
    </row>
    <row r="343" spans="2:5" x14ac:dyDescent="0.25">
      <c r="B343" s="21" t="s">
        <v>25</v>
      </c>
      <c r="C343" s="11">
        <v>8</v>
      </c>
      <c r="D343" s="17"/>
      <c r="E343" s="17"/>
    </row>
    <row r="344" spans="2:5" x14ac:dyDescent="0.25">
      <c r="B344" s="21" t="s">
        <v>29</v>
      </c>
      <c r="C344" s="11">
        <v>20</v>
      </c>
      <c r="D344" s="17"/>
      <c r="E344" s="17"/>
    </row>
    <row r="345" spans="2:5" x14ac:dyDescent="0.25">
      <c r="B345" s="20" t="s">
        <v>22</v>
      </c>
      <c r="C345" s="10">
        <v>780</v>
      </c>
      <c r="D345" s="17"/>
      <c r="E345" s="17"/>
    </row>
    <row r="346" spans="2:5" x14ac:dyDescent="0.25">
      <c r="B346" s="21" t="s">
        <v>26</v>
      </c>
      <c r="C346" s="11">
        <v>48</v>
      </c>
      <c r="D346" s="17"/>
      <c r="E346" s="17"/>
    </row>
    <row r="347" spans="2:5" x14ac:dyDescent="0.25">
      <c r="B347" s="21" t="s">
        <v>24</v>
      </c>
      <c r="C347" s="11">
        <v>260</v>
      </c>
      <c r="D347" s="17"/>
      <c r="E347" s="17"/>
    </row>
    <row r="348" spans="2:5" x14ac:dyDescent="0.25">
      <c r="B348" s="21" t="s">
        <v>23</v>
      </c>
      <c r="C348" s="11">
        <v>309</v>
      </c>
      <c r="D348" s="17"/>
      <c r="E348" s="17"/>
    </row>
    <row r="349" spans="2:5" x14ac:dyDescent="0.25">
      <c r="B349" s="21" t="s">
        <v>25</v>
      </c>
      <c r="C349" s="11">
        <v>75</v>
      </c>
      <c r="D349" s="17"/>
      <c r="E349" s="17"/>
    </row>
    <row r="350" spans="2:5" x14ac:dyDescent="0.25">
      <c r="B350" s="21" t="s">
        <v>29</v>
      </c>
      <c r="C350" s="11">
        <v>88</v>
      </c>
      <c r="D350" s="17"/>
      <c r="E350" s="17"/>
    </row>
    <row r="351" spans="2:5" x14ac:dyDescent="0.25">
      <c r="B351" s="16" t="s">
        <v>21</v>
      </c>
      <c r="C351" s="13">
        <v>155</v>
      </c>
      <c r="D351" s="24">
        <f>C352/C351</f>
        <v>0.40645161290322579</v>
      </c>
      <c r="E351" s="24">
        <f>C352/(C351-C354-C355)</f>
        <v>0.48461538461538461</v>
      </c>
    </row>
    <row r="352" spans="2:5" x14ac:dyDescent="0.25">
      <c r="B352" s="20" t="s">
        <v>79</v>
      </c>
      <c r="C352" s="10">
        <v>63</v>
      </c>
      <c r="D352" s="17"/>
      <c r="E352" s="17"/>
    </row>
    <row r="353" spans="2:5" x14ac:dyDescent="0.25">
      <c r="B353" s="20" t="s">
        <v>22</v>
      </c>
      <c r="C353" s="10">
        <v>92</v>
      </c>
      <c r="D353" s="17"/>
      <c r="E353" s="17"/>
    </row>
    <row r="354" spans="2:5" x14ac:dyDescent="0.25">
      <c r="B354" s="21" t="s">
        <v>26</v>
      </c>
      <c r="C354" s="11">
        <v>4</v>
      </c>
      <c r="D354" s="17"/>
      <c r="E354" s="17"/>
    </row>
    <row r="355" spans="2:5" x14ac:dyDescent="0.25">
      <c r="B355" s="21" t="s">
        <v>24</v>
      </c>
      <c r="C355" s="11">
        <v>21</v>
      </c>
      <c r="D355" s="17"/>
      <c r="E355" s="17"/>
    </row>
    <row r="356" spans="2:5" x14ac:dyDescent="0.25">
      <c r="B356" s="21" t="s">
        <v>23</v>
      </c>
      <c r="C356" s="11">
        <v>14</v>
      </c>
      <c r="D356" s="17"/>
      <c r="E356" s="17"/>
    </row>
    <row r="357" spans="2:5" x14ac:dyDescent="0.25">
      <c r="B357" s="21" t="s">
        <v>25</v>
      </c>
      <c r="C357" s="11">
        <v>44</v>
      </c>
      <c r="D357" s="17"/>
      <c r="E357" s="17"/>
    </row>
    <row r="358" spans="2:5" x14ac:dyDescent="0.25">
      <c r="B358" s="21" t="s">
        <v>29</v>
      </c>
      <c r="C358" s="11">
        <v>9</v>
      </c>
      <c r="D358" s="17"/>
      <c r="E358" s="17"/>
    </row>
    <row r="359" spans="2:5" x14ac:dyDescent="0.25">
      <c r="B359" s="16" t="s">
        <v>17</v>
      </c>
      <c r="C359" s="13">
        <v>257</v>
      </c>
      <c r="D359" s="24">
        <f>C360/C359</f>
        <v>0.42801556420233461</v>
      </c>
      <c r="E359" s="24">
        <f>C360/(C359-C364-C365)</f>
        <v>0.54455445544554459</v>
      </c>
    </row>
    <row r="360" spans="2:5" x14ac:dyDescent="0.25">
      <c r="B360" s="20" t="s">
        <v>79</v>
      </c>
      <c r="C360" s="10">
        <v>110</v>
      </c>
      <c r="D360" s="17"/>
      <c r="E360" s="17"/>
    </row>
    <row r="361" spans="2:5" x14ac:dyDescent="0.25">
      <c r="B361" s="20" t="s">
        <v>36</v>
      </c>
      <c r="C361" s="10">
        <v>1</v>
      </c>
      <c r="D361" s="17"/>
      <c r="E361" s="17"/>
    </row>
    <row r="362" spans="2:5" x14ac:dyDescent="0.25">
      <c r="B362" s="21" t="s">
        <v>29</v>
      </c>
      <c r="C362" s="11">
        <v>1</v>
      </c>
      <c r="D362" s="17"/>
      <c r="E362" s="17"/>
    </row>
    <row r="363" spans="2:5" x14ac:dyDescent="0.25">
      <c r="B363" s="20" t="s">
        <v>22</v>
      </c>
      <c r="C363" s="10">
        <v>146</v>
      </c>
      <c r="D363" s="17"/>
      <c r="E363" s="17"/>
    </row>
    <row r="364" spans="2:5" x14ac:dyDescent="0.25">
      <c r="B364" s="21" t="s">
        <v>26</v>
      </c>
      <c r="C364" s="11">
        <v>12</v>
      </c>
      <c r="D364" s="17"/>
      <c r="E364" s="17"/>
    </row>
    <row r="365" spans="2:5" x14ac:dyDescent="0.25">
      <c r="B365" s="21" t="s">
        <v>24</v>
      </c>
      <c r="C365" s="11">
        <v>43</v>
      </c>
      <c r="D365" s="17"/>
      <c r="E365" s="17"/>
    </row>
    <row r="366" spans="2:5" x14ac:dyDescent="0.25">
      <c r="B366" s="21" t="s">
        <v>23</v>
      </c>
      <c r="C366" s="11">
        <v>60</v>
      </c>
      <c r="D366" s="17"/>
      <c r="E366" s="17"/>
    </row>
    <row r="367" spans="2:5" x14ac:dyDescent="0.25">
      <c r="B367" s="21" t="s">
        <v>25</v>
      </c>
      <c r="C367" s="11">
        <v>16</v>
      </c>
      <c r="D367" s="17"/>
      <c r="E367" s="17"/>
    </row>
    <row r="368" spans="2:5" x14ac:dyDescent="0.25">
      <c r="B368" s="21" t="s">
        <v>29</v>
      </c>
      <c r="C368" s="11">
        <v>15</v>
      </c>
      <c r="D368" s="17"/>
      <c r="E368" s="17"/>
    </row>
    <row r="369" spans="2:5" x14ac:dyDescent="0.25">
      <c r="B369" s="16" t="s">
        <v>35</v>
      </c>
      <c r="C369" s="13">
        <v>62</v>
      </c>
      <c r="D369" s="24">
        <f>C370/C369</f>
        <v>0.37096774193548387</v>
      </c>
      <c r="E369" s="24">
        <f>C370/(C369-C375-C376)</f>
        <v>0.53488372093023251</v>
      </c>
    </row>
    <row r="370" spans="2:5" x14ac:dyDescent="0.25">
      <c r="B370" s="20" t="s">
        <v>79</v>
      </c>
      <c r="C370" s="10">
        <v>23</v>
      </c>
      <c r="D370" s="17"/>
      <c r="E370" s="17"/>
    </row>
    <row r="371" spans="2:5" x14ac:dyDescent="0.25">
      <c r="B371" s="20" t="s">
        <v>36</v>
      </c>
      <c r="C371" s="10">
        <v>4</v>
      </c>
      <c r="D371" s="17"/>
      <c r="E371" s="17"/>
    </row>
    <row r="372" spans="2:5" x14ac:dyDescent="0.25">
      <c r="B372" s="21" t="s">
        <v>25</v>
      </c>
      <c r="C372" s="11">
        <v>1</v>
      </c>
      <c r="D372" s="17"/>
      <c r="E372" s="17"/>
    </row>
    <row r="373" spans="2:5" x14ac:dyDescent="0.25">
      <c r="B373" s="21" t="s">
        <v>29</v>
      </c>
      <c r="C373" s="11">
        <v>3</v>
      </c>
      <c r="D373" s="17"/>
      <c r="E373" s="17"/>
    </row>
    <row r="374" spans="2:5" x14ac:dyDescent="0.25">
      <c r="B374" s="20" t="s">
        <v>22</v>
      </c>
      <c r="C374" s="10">
        <v>35</v>
      </c>
      <c r="D374" s="17"/>
      <c r="E374" s="17"/>
    </row>
    <row r="375" spans="2:5" x14ac:dyDescent="0.25">
      <c r="B375" s="21" t="s">
        <v>26</v>
      </c>
      <c r="C375" s="11">
        <v>11</v>
      </c>
      <c r="D375" s="17"/>
      <c r="E375" s="17"/>
    </row>
    <row r="376" spans="2:5" x14ac:dyDescent="0.25">
      <c r="B376" s="21" t="s">
        <v>24</v>
      </c>
      <c r="C376" s="11">
        <v>8</v>
      </c>
      <c r="D376" s="17"/>
      <c r="E376" s="17"/>
    </row>
    <row r="377" spans="2:5" x14ac:dyDescent="0.25">
      <c r="B377" s="21" t="s">
        <v>23</v>
      </c>
      <c r="C377" s="11">
        <v>7</v>
      </c>
      <c r="D377" s="17"/>
      <c r="E377" s="17"/>
    </row>
    <row r="378" spans="2:5" x14ac:dyDescent="0.25">
      <c r="B378" s="21" t="s">
        <v>25</v>
      </c>
      <c r="C378" s="11">
        <v>4</v>
      </c>
      <c r="D378" s="17"/>
      <c r="E378" s="17"/>
    </row>
    <row r="379" spans="2:5" x14ac:dyDescent="0.25">
      <c r="B379" s="21" t="s">
        <v>29</v>
      </c>
      <c r="C379" s="11">
        <v>5</v>
      </c>
      <c r="D379" s="17"/>
      <c r="E379" s="17"/>
    </row>
    <row r="380" spans="2:5" x14ac:dyDescent="0.25">
      <c r="B380" s="16" t="s">
        <v>15</v>
      </c>
      <c r="C380" s="13">
        <v>91</v>
      </c>
      <c r="D380" s="24">
        <f>C381/C380</f>
        <v>0.63736263736263732</v>
      </c>
      <c r="E380" s="24">
        <f>C381/(C380-C383-C384)</f>
        <v>0.81690140845070425</v>
      </c>
    </row>
    <row r="381" spans="2:5" x14ac:dyDescent="0.25">
      <c r="B381" s="20" t="s">
        <v>79</v>
      </c>
      <c r="C381" s="10">
        <v>58</v>
      </c>
      <c r="D381" s="17"/>
      <c r="E381" s="17"/>
    </row>
    <row r="382" spans="2:5" x14ac:dyDescent="0.25">
      <c r="B382" s="20" t="s">
        <v>22</v>
      </c>
      <c r="C382" s="10">
        <v>33</v>
      </c>
      <c r="D382" s="17"/>
      <c r="E382" s="17"/>
    </row>
    <row r="383" spans="2:5" x14ac:dyDescent="0.25">
      <c r="B383" s="21" t="s">
        <v>26</v>
      </c>
      <c r="C383" s="11">
        <v>7</v>
      </c>
      <c r="D383" s="17"/>
      <c r="E383" s="17"/>
    </row>
    <row r="384" spans="2:5" x14ac:dyDescent="0.25">
      <c r="B384" s="21" t="s">
        <v>24</v>
      </c>
      <c r="C384" s="11">
        <v>13</v>
      </c>
      <c r="D384" s="17"/>
      <c r="E384" s="17"/>
    </row>
    <row r="385" spans="2:5" x14ac:dyDescent="0.25">
      <c r="B385" s="21" t="s">
        <v>23</v>
      </c>
      <c r="C385" s="11">
        <v>5</v>
      </c>
      <c r="D385" s="17"/>
      <c r="E385" s="17"/>
    </row>
    <row r="386" spans="2:5" x14ac:dyDescent="0.25">
      <c r="B386" s="21" t="s">
        <v>25</v>
      </c>
      <c r="C386" s="11">
        <v>6</v>
      </c>
      <c r="D386" s="17"/>
      <c r="E386" s="17"/>
    </row>
    <row r="387" spans="2:5" ht="13.8" thickBot="1" x14ac:dyDescent="0.3">
      <c r="B387" s="21" t="s">
        <v>29</v>
      </c>
      <c r="C387" s="11">
        <v>2</v>
      </c>
      <c r="D387" s="17"/>
      <c r="E387" s="17"/>
    </row>
    <row r="388" spans="2:5" ht="13.8" thickBot="1" x14ac:dyDescent="0.3">
      <c r="B388" s="1" t="s">
        <v>77</v>
      </c>
      <c r="C388" s="2">
        <v>1122</v>
      </c>
      <c r="D388" s="3">
        <f>(C390+C394+C405+C411+C420+C430+C437+C443+C453+C463)/C388</f>
        <v>0.65864527629233516</v>
      </c>
      <c r="E388" s="3">
        <f>(C390+C394+C405+C411+C420+C430+C437+C443+C453+C463)/(C388-C399-C400-C407-C415-C424-C425-C432-C433-C439-C440-C447-C448-C457-C458)</f>
        <v>0.7412236710130391</v>
      </c>
    </row>
    <row r="389" spans="2:5" x14ac:dyDescent="0.25">
      <c r="B389" s="16" t="s">
        <v>18</v>
      </c>
      <c r="C389" s="13">
        <v>17</v>
      </c>
      <c r="D389" s="24">
        <f>C390/C389</f>
        <v>0.94117647058823528</v>
      </c>
      <c r="E389" s="24">
        <v>0.94</v>
      </c>
    </row>
    <row r="390" spans="2:5" x14ac:dyDescent="0.25">
      <c r="B390" s="20" t="s">
        <v>79</v>
      </c>
      <c r="C390" s="10">
        <v>16</v>
      </c>
      <c r="D390" s="17"/>
      <c r="E390" s="17"/>
    </row>
    <row r="391" spans="2:5" x14ac:dyDescent="0.25">
      <c r="B391" s="20" t="s">
        <v>22</v>
      </c>
      <c r="C391" s="10">
        <v>1</v>
      </c>
      <c r="D391" s="17"/>
      <c r="E391" s="17"/>
    </row>
    <row r="392" spans="2:5" x14ac:dyDescent="0.25">
      <c r="B392" s="21" t="s">
        <v>23</v>
      </c>
      <c r="C392" s="11">
        <v>1</v>
      </c>
      <c r="D392" s="17"/>
      <c r="E392" s="17"/>
    </row>
    <row r="393" spans="2:5" x14ac:dyDescent="0.25">
      <c r="B393" s="16" t="s">
        <v>12</v>
      </c>
      <c r="C393" s="13">
        <v>421</v>
      </c>
      <c r="D393" s="24">
        <f>C394/C393</f>
        <v>0.6769596199524941</v>
      </c>
      <c r="E393" s="24">
        <f>C394/(C393-C399-C400)</f>
        <v>0.76407506702412864</v>
      </c>
    </row>
    <row r="394" spans="2:5" x14ac:dyDescent="0.25">
      <c r="B394" s="20" t="s">
        <v>79</v>
      </c>
      <c r="C394" s="10">
        <v>285</v>
      </c>
      <c r="D394" s="17"/>
      <c r="E394" s="17"/>
    </row>
    <row r="395" spans="2:5" x14ac:dyDescent="0.25">
      <c r="B395" s="20" t="s">
        <v>36</v>
      </c>
      <c r="C395" s="10">
        <v>3</v>
      </c>
      <c r="D395" s="17"/>
      <c r="E395" s="17"/>
    </row>
    <row r="396" spans="2:5" x14ac:dyDescent="0.25">
      <c r="B396" s="21" t="s">
        <v>23</v>
      </c>
      <c r="C396" s="11">
        <v>2</v>
      </c>
      <c r="D396" s="17"/>
      <c r="E396" s="17"/>
    </row>
    <row r="397" spans="2:5" x14ac:dyDescent="0.25">
      <c r="B397" s="21" t="s">
        <v>25</v>
      </c>
      <c r="C397" s="11">
        <v>1</v>
      </c>
      <c r="D397" s="17"/>
      <c r="E397" s="17"/>
    </row>
    <row r="398" spans="2:5" x14ac:dyDescent="0.25">
      <c r="B398" s="20" t="s">
        <v>22</v>
      </c>
      <c r="C398" s="10">
        <v>133</v>
      </c>
      <c r="D398" s="17"/>
      <c r="E398" s="17"/>
    </row>
    <row r="399" spans="2:5" x14ac:dyDescent="0.25">
      <c r="B399" s="21" t="s">
        <v>26</v>
      </c>
      <c r="C399" s="11">
        <v>40</v>
      </c>
      <c r="D399" s="17"/>
      <c r="E399" s="17"/>
    </row>
    <row r="400" spans="2:5" x14ac:dyDescent="0.25">
      <c r="B400" s="21" t="s">
        <v>24</v>
      </c>
      <c r="C400" s="11">
        <v>8</v>
      </c>
      <c r="D400" s="17"/>
      <c r="E400" s="17"/>
    </row>
    <row r="401" spans="2:5" x14ac:dyDescent="0.25">
      <c r="B401" s="21" t="s">
        <v>23</v>
      </c>
      <c r="C401" s="11">
        <v>38</v>
      </c>
      <c r="D401" s="17"/>
      <c r="E401" s="17"/>
    </row>
    <row r="402" spans="2:5" x14ac:dyDescent="0.25">
      <c r="B402" s="21" t="s">
        <v>25</v>
      </c>
      <c r="C402" s="11">
        <v>44</v>
      </c>
      <c r="D402" s="17"/>
      <c r="E402" s="17"/>
    </row>
    <row r="403" spans="2:5" x14ac:dyDescent="0.25">
      <c r="B403" s="21" t="s">
        <v>29</v>
      </c>
      <c r="C403" s="11">
        <v>3</v>
      </c>
      <c r="D403" s="17"/>
      <c r="E403" s="17"/>
    </row>
    <row r="404" spans="2:5" x14ac:dyDescent="0.25">
      <c r="B404" s="16" t="s">
        <v>3</v>
      </c>
      <c r="C404" s="13">
        <v>31</v>
      </c>
      <c r="D404" s="24">
        <f>C405/C404</f>
        <v>0.87096774193548387</v>
      </c>
      <c r="E404" s="24">
        <f>C405/(C404-C407)</f>
        <v>0.93103448275862066</v>
      </c>
    </row>
    <row r="405" spans="2:5" x14ac:dyDescent="0.25">
      <c r="B405" s="20" t="s">
        <v>79</v>
      </c>
      <c r="C405" s="10">
        <v>27</v>
      </c>
      <c r="D405" s="17"/>
      <c r="E405" s="17"/>
    </row>
    <row r="406" spans="2:5" x14ac:dyDescent="0.25">
      <c r="B406" s="20" t="s">
        <v>22</v>
      </c>
      <c r="C406" s="10">
        <v>4</v>
      </c>
      <c r="D406" s="17"/>
      <c r="E406" s="17"/>
    </row>
    <row r="407" spans="2:5" x14ac:dyDescent="0.25">
      <c r="B407" s="21" t="s">
        <v>24</v>
      </c>
      <c r="C407" s="11">
        <v>2</v>
      </c>
      <c r="D407" s="17"/>
      <c r="E407" s="17"/>
    </row>
    <row r="408" spans="2:5" x14ac:dyDescent="0.25">
      <c r="B408" s="21" t="s">
        <v>23</v>
      </c>
      <c r="C408" s="11">
        <v>1</v>
      </c>
      <c r="D408" s="17"/>
      <c r="E408" s="17"/>
    </row>
    <row r="409" spans="2:5" x14ac:dyDescent="0.25">
      <c r="B409" s="21" t="s">
        <v>25</v>
      </c>
      <c r="C409" s="11">
        <v>1</v>
      </c>
      <c r="D409" s="17"/>
      <c r="E409" s="17"/>
    </row>
    <row r="410" spans="2:5" x14ac:dyDescent="0.25">
      <c r="B410" s="16" t="s">
        <v>14</v>
      </c>
      <c r="C410" s="13">
        <v>124</v>
      </c>
      <c r="D410" s="24">
        <f>C411/C410</f>
        <v>0.66129032258064513</v>
      </c>
      <c r="E410" s="24">
        <f>C411/(C410-C415)</f>
        <v>0.72566371681415931</v>
      </c>
    </row>
    <row r="411" spans="2:5" x14ac:dyDescent="0.25">
      <c r="B411" s="20" t="s">
        <v>79</v>
      </c>
      <c r="C411" s="10">
        <v>82</v>
      </c>
      <c r="D411" s="17"/>
      <c r="E411" s="17"/>
    </row>
    <row r="412" spans="2:5" x14ac:dyDescent="0.25">
      <c r="B412" s="20" t="s">
        <v>36</v>
      </c>
      <c r="C412" s="10">
        <v>2</v>
      </c>
      <c r="D412" s="17"/>
      <c r="E412" s="17"/>
    </row>
    <row r="413" spans="2:5" x14ac:dyDescent="0.25">
      <c r="B413" s="21" t="s">
        <v>23</v>
      </c>
      <c r="C413" s="11">
        <v>2</v>
      </c>
      <c r="D413" s="17"/>
      <c r="E413" s="17"/>
    </row>
    <row r="414" spans="2:5" x14ac:dyDescent="0.25">
      <c r="B414" s="20" t="s">
        <v>22</v>
      </c>
      <c r="C414" s="10">
        <v>40</v>
      </c>
      <c r="D414" s="17"/>
      <c r="E414" s="17"/>
    </row>
    <row r="415" spans="2:5" x14ac:dyDescent="0.25">
      <c r="B415" s="21" t="s">
        <v>26</v>
      </c>
      <c r="C415" s="11">
        <v>11</v>
      </c>
      <c r="D415" s="17"/>
      <c r="E415" s="17"/>
    </row>
    <row r="416" spans="2:5" x14ac:dyDescent="0.25">
      <c r="B416" s="21" t="s">
        <v>23</v>
      </c>
      <c r="C416" s="11">
        <v>17</v>
      </c>
      <c r="D416" s="17"/>
      <c r="E416" s="17"/>
    </row>
    <row r="417" spans="2:5" x14ac:dyDescent="0.25">
      <c r="B417" s="21" t="s">
        <v>25</v>
      </c>
      <c r="C417" s="11">
        <v>10</v>
      </c>
      <c r="D417" s="17"/>
      <c r="E417" s="17"/>
    </row>
    <row r="418" spans="2:5" x14ac:dyDescent="0.25">
      <c r="B418" s="21" t="s">
        <v>29</v>
      </c>
      <c r="C418" s="11">
        <v>2</v>
      </c>
      <c r="D418" s="17"/>
      <c r="E418" s="17"/>
    </row>
    <row r="419" spans="2:5" x14ac:dyDescent="0.25">
      <c r="B419" s="16" t="s">
        <v>7</v>
      </c>
      <c r="C419" s="13">
        <v>93</v>
      </c>
      <c r="D419" s="24">
        <f>C420/C419</f>
        <v>0.84946236559139787</v>
      </c>
      <c r="E419" s="24">
        <f>C420/(C419-C424-C425)</f>
        <v>0.92941176470588238</v>
      </c>
    </row>
    <row r="420" spans="2:5" x14ac:dyDescent="0.25">
      <c r="B420" s="20" t="s">
        <v>79</v>
      </c>
      <c r="C420" s="10">
        <v>79</v>
      </c>
      <c r="D420" s="17"/>
      <c r="E420" s="17"/>
    </row>
    <row r="421" spans="2:5" x14ac:dyDescent="0.25">
      <c r="B421" s="20" t="s">
        <v>36</v>
      </c>
      <c r="C421" s="10">
        <v>1</v>
      </c>
      <c r="D421" s="17"/>
      <c r="E421" s="17"/>
    </row>
    <row r="422" spans="2:5" x14ac:dyDescent="0.25">
      <c r="B422" s="21" t="s">
        <v>25</v>
      </c>
      <c r="C422" s="11">
        <v>1</v>
      </c>
      <c r="D422" s="17"/>
      <c r="E422" s="17"/>
    </row>
    <row r="423" spans="2:5" x14ac:dyDescent="0.25">
      <c r="B423" s="20" t="s">
        <v>22</v>
      </c>
      <c r="C423" s="10">
        <v>13</v>
      </c>
      <c r="D423" s="17"/>
      <c r="E423" s="17"/>
    </row>
    <row r="424" spans="2:5" x14ac:dyDescent="0.25">
      <c r="B424" s="21" t="s">
        <v>26</v>
      </c>
      <c r="C424" s="11">
        <v>6</v>
      </c>
      <c r="D424" s="17"/>
      <c r="E424" s="17"/>
    </row>
    <row r="425" spans="2:5" x14ac:dyDescent="0.25">
      <c r="B425" s="21" t="s">
        <v>24</v>
      </c>
      <c r="C425" s="11">
        <v>2</v>
      </c>
      <c r="D425" s="17"/>
      <c r="E425" s="17"/>
    </row>
    <row r="426" spans="2:5" x14ac:dyDescent="0.25">
      <c r="B426" s="21" t="s">
        <v>23</v>
      </c>
      <c r="C426" s="11">
        <v>2</v>
      </c>
      <c r="D426" s="17"/>
      <c r="E426" s="17"/>
    </row>
    <row r="427" spans="2:5" x14ac:dyDescent="0.25">
      <c r="B427" s="21" t="s">
        <v>25</v>
      </c>
      <c r="C427" s="11">
        <v>1</v>
      </c>
      <c r="D427" s="17"/>
      <c r="E427" s="17"/>
    </row>
    <row r="428" spans="2:5" x14ac:dyDescent="0.25">
      <c r="B428" s="21" t="s">
        <v>29</v>
      </c>
      <c r="C428" s="11">
        <v>2</v>
      </c>
      <c r="D428" s="17"/>
      <c r="E428" s="17"/>
    </row>
    <row r="429" spans="2:5" x14ac:dyDescent="0.25">
      <c r="B429" s="16" t="s">
        <v>73</v>
      </c>
      <c r="C429" s="13">
        <v>31</v>
      </c>
      <c r="D429" s="24">
        <f>C430/C429</f>
        <v>0.54838709677419351</v>
      </c>
      <c r="E429" s="24">
        <f>C430/(C429-C432-C433)</f>
        <v>0.77272727272727271</v>
      </c>
    </row>
    <row r="430" spans="2:5" x14ac:dyDescent="0.25">
      <c r="B430" s="20" t="s">
        <v>79</v>
      </c>
      <c r="C430" s="10">
        <v>17</v>
      </c>
      <c r="D430" s="17"/>
      <c r="E430" s="17"/>
    </row>
    <row r="431" spans="2:5" x14ac:dyDescent="0.25">
      <c r="B431" s="20" t="s">
        <v>22</v>
      </c>
      <c r="C431" s="10">
        <v>14</v>
      </c>
      <c r="D431" s="17"/>
      <c r="E431" s="17"/>
    </row>
    <row r="432" spans="2:5" x14ac:dyDescent="0.25">
      <c r="B432" s="21" t="s">
        <v>26</v>
      </c>
      <c r="C432" s="11">
        <v>8</v>
      </c>
      <c r="D432" s="17"/>
      <c r="E432" s="17"/>
    </row>
    <row r="433" spans="2:5" x14ac:dyDescent="0.25">
      <c r="B433" s="21" t="s">
        <v>24</v>
      </c>
      <c r="C433" s="11">
        <v>1</v>
      </c>
      <c r="D433" s="17"/>
      <c r="E433" s="17"/>
    </row>
    <row r="434" spans="2:5" x14ac:dyDescent="0.25">
      <c r="B434" s="21" t="s">
        <v>23</v>
      </c>
      <c r="C434" s="11">
        <v>1</v>
      </c>
      <c r="D434" s="17"/>
      <c r="E434" s="17"/>
    </row>
    <row r="435" spans="2:5" x14ac:dyDescent="0.25">
      <c r="B435" s="21" t="s">
        <v>25</v>
      </c>
      <c r="C435" s="11">
        <v>4</v>
      </c>
      <c r="D435" s="17"/>
      <c r="E435" s="17"/>
    </row>
    <row r="436" spans="2:5" x14ac:dyDescent="0.25">
      <c r="B436" s="16" t="s">
        <v>10</v>
      </c>
      <c r="C436" s="13">
        <v>14</v>
      </c>
      <c r="D436" s="24">
        <f>C437/C436</f>
        <v>0.42857142857142855</v>
      </c>
      <c r="E436" s="24">
        <f>C437/(C436-C439-C440)</f>
        <v>0.75</v>
      </c>
    </row>
    <row r="437" spans="2:5" x14ac:dyDescent="0.25">
      <c r="B437" s="20" t="s">
        <v>79</v>
      </c>
      <c r="C437" s="10">
        <v>6</v>
      </c>
      <c r="D437" s="17"/>
      <c r="E437" s="17"/>
    </row>
    <row r="438" spans="2:5" x14ac:dyDescent="0.25">
      <c r="B438" s="20" t="s">
        <v>22</v>
      </c>
      <c r="C438" s="10">
        <v>8</v>
      </c>
      <c r="D438" s="17"/>
      <c r="E438" s="17"/>
    </row>
    <row r="439" spans="2:5" x14ac:dyDescent="0.25">
      <c r="B439" s="21" t="s">
        <v>26</v>
      </c>
      <c r="C439" s="11">
        <v>5</v>
      </c>
      <c r="D439" s="17"/>
      <c r="E439" s="17"/>
    </row>
    <row r="440" spans="2:5" x14ac:dyDescent="0.25">
      <c r="B440" s="21" t="s">
        <v>24</v>
      </c>
      <c r="C440" s="11">
        <v>1</v>
      </c>
      <c r="D440" s="17"/>
      <c r="E440" s="17"/>
    </row>
    <row r="441" spans="2:5" x14ac:dyDescent="0.25">
      <c r="B441" s="21" t="s">
        <v>25</v>
      </c>
      <c r="C441" s="11">
        <v>2</v>
      </c>
      <c r="D441" s="17"/>
      <c r="E441" s="17"/>
    </row>
    <row r="442" spans="2:5" x14ac:dyDescent="0.25">
      <c r="B442" s="16" t="s">
        <v>13</v>
      </c>
      <c r="C442" s="13">
        <v>126</v>
      </c>
      <c r="D442" s="24">
        <f>C443/C442</f>
        <v>0.5</v>
      </c>
      <c r="E442" s="24">
        <f>C443/(C442-C447-C448)</f>
        <v>0.59433962264150941</v>
      </c>
    </row>
    <row r="443" spans="2:5" x14ac:dyDescent="0.25">
      <c r="B443" s="20" t="s">
        <v>79</v>
      </c>
      <c r="C443" s="10">
        <v>63</v>
      </c>
      <c r="D443" s="17"/>
      <c r="E443" s="17"/>
    </row>
    <row r="444" spans="2:5" x14ac:dyDescent="0.25">
      <c r="B444" s="20" t="s">
        <v>36</v>
      </c>
      <c r="C444" s="10">
        <v>1</v>
      </c>
      <c r="D444" s="17"/>
      <c r="E444" s="17"/>
    </row>
    <row r="445" spans="2:5" x14ac:dyDescent="0.25">
      <c r="B445" s="21" t="s">
        <v>25</v>
      </c>
      <c r="C445" s="11">
        <v>1</v>
      </c>
      <c r="D445" s="17"/>
      <c r="E445" s="17"/>
    </row>
    <row r="446" spans="2:5" x14ac:dyDescent="0.25">
      <c r="B446" s="20" t="s">
        <v>22</v>
      </c>
      <c r="C446" s="10">
        <v>62</v>
      </c>
      <c r="D446" s="17"/>
      <c r="E446" s="17"/>
    </row>
    <row r="447" spans="2:5" x14ac:dyDescent="0.25">
      <c r="B447" s="21" t="s">
        <v>26</v>
      </c>
      <c r="C447" s="11">
        <v>15</v>
      </c>
      <c r="D447" s="17"/>
      <c r="E447" s="17"/>
    </row>
    <row r="448" spans="2:5" x14ac:dyDescent="0.25">
      <c r="B448" s="21" t="s">
        <v>24</v>
      </c>
      <c r="C448" s="11">
        <v>5</v>
      </c>
      <c r="D448" s="17"/>
      <c r="E448" s="17"/>
    </row>
    <row r="449" spans="2:5" x14ac:dyDescent="0.25">
      <c r="B449" s="21" t="s">
        <v>23</v>
      </c>
      <c r="C449" s="11">
        <v>25</v>
      </c>
      <c r="D449" s="17"/>
      <c r="E449" s="17"/>
    </row>
    <row r="450" spans="2:5" x14ac:dyDescent="0.25">
      <c r="B450" s="21" t="s">
        <v>25</v>
      </c>
      <c r="C450" s="11">
        <v>15</v>
      </c>
      <c r="D450" s="17"/>
      <c r="E450" s="17"/>
    </row>
    <row r="451" spans="2:5" x14ac:dyDescent="0.25">
      <c r="B451" s="21" t="s">
        <v>29</v>
      </c>
      <c r="C451" s="11">
        <v>2</v>
      </c>
      <c r="D451" s="17"/>
      <c r="E451" s="17"/>
    </row>
    <row r="452" spans="2:5" x14ac:dyDescent="0.25">
      <c r="B452" s="16" t="s">
        <v>21</v>
      </c>
      <c r="C452" s="13">
        <v>233</v>
      </c>
      <c r="D452" s="24">
        <f>C453/C452</f>
        <v>0.59656652360515017</v>
      </c>
      <c r="E452" s="24">
        <f>C453/(C452-C457-C458)</f>
        <v>0.65566037735849059</v>
      </c>
    </row>
    <row r="453" spans="2:5" x14ac:dyDescent="0.25">
      <c r="B453" s="20" t="s">
        <v>79</v>
      </c>
      <c r="C453" s="10">
        <v>139</v>
      </c>
      <c r="D453" s="17"/>
      <c r="E453" s="17"/>
    </row>
    <row r="454" spans="2:5" x14ac:dyDescent="0.25">
      <c r="B454" s="20" t="s">
        <v>36</v>
      </c>
      <c r="C454" s="10">
        <v>1</v>
      </c>
      <c r="D454" s="17"/>
      <c r="E454" s="17"/>
    </row>
    <row r="455" spans="2:5" x14ac:dyDescent="0.25">
      <c r="B455" s="21" t="s">
        <v>29</v>
      </c>
      <c r="C455" s="11">
        <v>1</v>
      </c>
      <c r="D455" s="17"/>
      <c r="E455" s="17"/>
    </row>
    <row r="456" spans="2:5" x14ac:dyDescent="0.25">
      <c r="B456" s="20" t="s">
        <v>22</v>
      </c>
      <c r="C456" s="10">
        <v>93</v>
      </c>
      <c r="D456" s="17"/>
      <c r="E456" s="17"/>
    </row>
    <row r="457" spans="2:5" x14ac:dyDescent="0.25">
      <c r="B457" s="21" t="s">
        <v>26</v>
      </c>
      <c r="C457" s="11">
        <v>19</v>
      </c>
      <c r="D457" s="17"/>
      <c r="E457" s="17"/>
    </row>
    <row r="458" spans="2:5" x14ac:dyDescent="0.25">
      <c r="B458" s="21" t="s">
        <v>24</v>
      </c>
      <c r="C458" s="11">
        <v>2</v>
      </c>
      <c r="D458" s="17"/>
      <c r="E458" s="17"/>
    </row>
    <row r="459" spans="2:5" x14ac:dyDescent="0.25">
      <c r="B459" s="21" t="s">
        <v>23</v>
      </c>
      <c r="C459" s="11">
        <v>44</v>
      </c>
      <c r="D459" s="17"/>
      <c r="E459" s="17"/>
    </row>
    <row r="460" spans="2:5" x14ac:dyDescent="0.25">
      <c r="B460" s="21" t="s">
        <v>25</v>
      </c>
      <c r="C460" s="11">
        <v>25</v>
      </c>
      <c r="D460" s="17"/>
      <c r="E460" s="17"/>
    </row>
    <row r="461" spans="2:5" x14ac:dyDescent="0.25">
      <c r="B461" s="21" t="s">
        <v>29</v>
      </c>
      <c r="C461" s="11">
        <v>3</v>
      </c>
      <c r="D461" s="17"/>
      <c r="E461" s="17"/>
    </row>
    <row r="462" spans="2:5" x14ac:dyDescent="0.25">
      <c r="B462" s="16" t="s">
        <v>17</v>
      </c>
      <c r="C462" s="13">
        <v>32</v>
      </c>
      <c r="D462" s="24">
        <f>C463/C462</f>
        <v>0.78125</v>
      </c>
      <c r="E462" s="24">
        <v>0.78</v>
      </c>
    </row>
    <row r="463" spans="2:5" x14ac:dyDescent="0.25">
      <c r="B463" s="20" t="s">
        <v>79</v>
      </c>
      <c r="C463" s="10">
        <v>25</v>
      </c>
      <c r="D463" s="17"/>
      <c r="E463" s="17"/>
    </row>
    <row r="464" spans="2:5" x14ac:dyDescent="0.25">
      <c r="B464" s="20" t="s">
        <v>22</v>
      </c>
      <c r="C464" s="10">
        <v>7</v>
      </c>
      <c r="D464" s="17"/>
      <c r="E464" s="17"/>
    </row>
    <row r="465" spans="2:5" ht="13.8" thickBot="1" x14ac:dyDescent="0.3">
      <c r="B465" s="21" t="s">
        <v>23</v>
      </c>
      <c r="C465" s="11">
        <v>7</v>
      </c>
      <c r="D465" s="17"/>
      <c r="E465" s="17"/>
    </row>
    <row r="466" spans="2:5" ht="13.8" thickBot="1" x14ac:dyDescent="0.3">
      <c r="B466" s="1" t="s">
        <v>39</v>
      </c>
      <c r="C466" s="2">
        <v>2744</v>
      </c>
      <c r="D466" s="3">
        <f>(C468+C477+C487+C499+C508+C520+C533+C540+C552+C563+C573+C583+C593+C603+C611)/C466</f>
        <v>0.50036443148688048</v>
      </c>
      <c r="E466" s="3">
        <f>(C468+C477+C487+C499+C508+C520+C533+C540+C552+C563+C573+C583+C593+C603+C611)/(C466-C472-C473-C479-C482-C483-C489-C490-C493-C494-C501-C503-C504-C510-C511-C514-C515-C522-C523-C527-C528-C535-C536-C542-C543-C546-C547-C554-C555-C558-C559-C565-C568-C569-C575-C578-C579-C585-C588-C589-C595-C598-C599-C607-C613-C614)</f>
        <v>0.71510416666666665</v>
      </c>
    </row>
    <row r="467" spans="2:5" x14ac:dyDescent="0.25">
      <c r="B467" s="16" t="s">
        <v>4</v>
      </c>
      <c r="C467" s="13">
        <v>96</v>
      </c>
      <c r="D467" s="24">
        <f>C468/C467</f>
        <v>0.48958333333333331</v>
      </c>
      <c r="E467" s="24">
        <f>C468/(C467-C472-C473)</f>
        <v>0.70149253731343286</v>
      </c>
    </row>
    <row r="468" spans="2:5" x14ac:dyDescent="0.25">
      <c r="B468" s="20" t="s">
        <v>79</v>
      </c>
      <c r="C468" s="10">
        <v>47</v>
      </c>
      <c r="D468" s="17"/>
      <c r="E468" s="17"/>
    </row>
    <row r="469" spans="2:5" x14ac:dyDescent="0.25">
      <c r="B469" s="20" t="s">
        <v>36</v>
      </c>
      <c r="C469" s="10">
        <v>4</v>
      </c>
      <c r="D469" s="17"/>
      <c r="E469" s="17"/>
    </row>
    <row r="470" spans="2:5" x14ac:dyDescent="0.25">
      <c r="B470" s="21" t="s">
        <v>29</v>
      </c>
      <c r="C470" s="11">
        <v>4</v>
      </c>
      <c r="D470" s="17"/>
      <c r="E470" s="17"/>
    </row>
    <row r="471" spans="2:5" x14ac:dyDescent="0.25">
      <c r="B471" s="20" t="s">
        <v>22</v>
      </c>
      <c r="C471" s="10">
        <v>45</v>
      </c>
      <c r="D471" s="17"/>
      <c r="E471" s="17"/>
    </row>
    <row r="472" spans="2:5" x14ac:dyDescent="0.25">
      <c r="B472" s="21" t="s">
        <v>26</v>
      </c>
      <c r="C472" s="11">
        <v>6</v>
      </c>
      <c r="D472" s="17"/>
      <c r="E472" s="17"/>
    </row>
    <row r="473" spans="2:5" x14ac:dyDescent="0.25">
      <c r="B473" s="21" t="s">
        <v>24</v>
      </c>
      <c r="C473" s="11">
        <v>23</v>
      </c>
      <c r="D473" s="17"/>
      <c r="E473" s="17"/>
    </row>
    <row r="474" spans="2:5" x14ac:dyDescent="0.25">
      <c r="B474" s="21" t="s">
        <v>25</v>
      </c>
      <c r="C474" s="11">
        <v>10</v>
      </c>
      <c r="D474" s="17"/>
      <c r="E474" s="17"/>
    </row>
    <row r="475" spans="2:5" x14ac:dyDescent="0.25">
      <c r="B475" s="21" t="s">
        <v>29</v>
      </c>
      <c r="C475" s="11">
        <v>6</v>
      </c>
      <c r="D475" s="17"/>
      <c r="E475" s="17"/>
    </row>
    <row r="476" spans="2:5" x14ac:dyDescent="0.25">
      <c r="B476" s="16" t="s">
        <v>40</v>
      </c>
      <c r="C476" s="13">
        <v>52</v>
      </c>
      <c r="D476" s="24">
        <f>C477/C476</f>
        <v>0.46153846153846156</v>
      </c>
      <c r="E476" s="24">
        <f>C477/(C476-C479-C482-C483)</f>
        <v>0.72727272727272729</v>
      </c>
    </row>
    <row r="477" spans="2:5" x14ac:dyDescent="0.25">
      <c r="B477" s="20" t="s">
        <v>79</v>
      </c>
      <c r="C477" s="10">
        <v>24</v>
      </c>
      <c r="D477" s="17"/>
      <c r="E477" s="17"/>
    </row>
    <row r="478" spans="2:5" x14ac:dyDescent="0.25">
      <c r="B478" s="20" t="s">
        <v>36</v>
      </c>
      <c r="C478" s="10">
        <v>4</v>
      </c>
      <c r="D478" s="17"/>
      <c r="E478" s="17"/>
    </row>
    <row r="479" spans="2:5" x14ac:dyDescent="0.25">
      <c r="B479" s="21" t="s">
        <v>24</v>
      </c>
      <c r="C479" s="11">
        <v>3</v>
      </c>
      <c r="D479" s="17"/>
      <c r="E479" s="17"/>
    </row>
    <row r="480" spans="2:5" x14ac:dyDescent="0.25">
      <c r="B480" s="21" t="s">
        <v>29</v>
      </c>
      <c r="C480" s="11">
        <v>1</v>
      </c>
      <c r="D480" s="17"/>
      <c r="E480" s="17"/>
    </row>
    <row r="481" spans="2:5" x14ac:dyDescent="0.25">
      <c r="B481" s="20" t="s">
        <v>22</v>
      </c>
      <c r="C481" s="10">
        <v>24</v>
      </c>
      <c r="D481" s="17"/>
      <c r="E481" s="17"/>
    </row>
    <row r="482" spans="2:5" x14ac:dyDescent="0.25">
      <c r="B482" s="21" t="s">
        <v>26</v>
      </c>
      <c r="C482" s="11">
        <v>6</v>
      </c>
      <c r="D482" s="17"/>
      <c r="E482" s="17"/>
    </row>
    <row r="483" spans="2:5" x14ac:dyDescent="0.25">
      <c r="B483" s="21" t="s">
        <v>24</v>
      </c>
      <c r="C483" s="11">
        <v>10</v>
      </c>
      <c r="D483" s="17"/>
      <c r="E483" s="17"/>
    </row>
    <row r="484" spans="2:5" x14ac:dyDescent="0.25">
      <c r="B484" s="21" t="s">
        <v>25</v>
      </c>
      <c r="C484" s="11">
        <v>4</v>
      </c>
      <c r="D484" s="17"/>
      <c r="E484" s="17"/>
    </row>
    <row r="485" spans="2:5" x14ac:dyDescent="0.25">
      <c r="B485" s="21" t="s">
        <v>29</v>
      </c>
      <c r="C485" s="11">
        <v>4</v>
      </c>
      <c r="D485" s="17"/>
      <c r="E485" s="17"/>
    </row>
    <row r="486" spans="2:5" x14ac:dyDescent="0.25">
      <c r="B486" s="16" t="s">
        <v>27</v>
      </c>
      <c r="C486" s="13">
        <v>126</v>
      </c>
      <c r="D486" s="24">
        <f>C487/C486</f>
        <v>0.3888888888888889</v>
      </c>
      <c r="E486" s="24">
        <f>C487/(C486-C489-C490-C493-C494)</f>
        <v>0.60493827160493829</v>
      </c>
    </row>
    <row r="487" spans="2:5" x14ac:dyDescent="0.25">
      <c r="B487" s="20" t="s">
        <v>79</v>
      </c>
      <c r="C487" s="10">
        <v>49</v>
      </c>
      <c r="D487" s="17"/>
      <c r="E487" s="17"/>
    </row>
    <row r="488" spans="2:5" x14ac:dyDescent="0.25">
      <c r="B488" s="20" t="s">
        <v>36</v>
      </c>
      <c r="C488" s="10">
        <v>13</v>
      </c>
      <c r="D488" s="17"/>
      <c r="E488" s="17"/>
    </row>
    <row r="489" spans="2:5" x14ac:dyDescent="0.25">
      <c r="B489" s="21" t="s">
        <v>26</v>
      </c>
      <c r="C489" s="11">
        <v>4</v>
      </c>
      <c r="D489" s="17"/>
      <c r="E489" s="17"/>
    </row>
    <row r="490" spans="2:5" x14ac:dyDescent="0.25">
      <c r="B490" s="21" t="s">
        <v>24</v>
      </c>
      <c r="C490" s="11">
        <v>3</v>
      </c>
      <c r="D490" s="17"/>
      <c r="E490" s="17"/>
    </row>
    <row r="491" spans="2:5" x14ac:dyDescent="0.25">
      <c r="B491" s="21" t="s">
        <v>29</v>
      </c>
      <c r="C491" s="11">
        <v>6</v>
      </c>
      <c r="D491" s="17"/>
      <c r="E491" s="17"/>
    </row>
    <row r="492" spans="2:5" x14ac:dyDescent="0.25">
      <c r="B492" s="20" t="s">
        <v>22</v>
      </c>
      <c r="C492" s="10">
        <v>64</v>
      </c>
      <c r="D492" s="17"/>
      <c r="E492" s="17"/>
    </row>
    <row r="493" spans="2:5" x14ac:dyDescent="0.25">
      <c r="B493" s="21" t="s">
        <v>26</v>
      </c>
      <c r="C493" s="11">
        <v>16</v>
      </c>
      <c r="D493" s="17"/>
      <c r="E493" s="17"/>
    </row>
    <row r="494" spans="2:5" x14ac:dyDescent="0.25">
      <c r="B494" s="21" t="s">
        <v>24</v>
      </c>
      <c r="C494" s="11">
        <v>22</v>
      </c>
      <c r="D494" s="17"/>
      <c r="E494" s="17"/>
    </row>
    <row r="495" spans="2:5" x14ac:dyDescent="0.25">
      <c r="B495" s="21" t="s">
        <v>23</v>
      </c>
      <c r="C495" s="11">
        <v>1</v>
      </c>
      <c r="D495" s="17"/>
      <c r="E495" s="17"/>
    </row>
    <row r="496" spans="2:5" x14ac:dyDescent="0.25">
      <c r="B496" s="21" t="s">
        <v>25</v>
      </c>
      <c r="C496" s="11">
        <v>19</v>
      </c>
      <c r="D496" s="17"/>
      <c r="E496" s="17"/>
    </row>
    <row r="497" spans="2:5" x14ac:dyDescent="0.25">
      <c r="B497" s="21" t="s">
        <v>29</v>
      </c>
      <c r="C497" s="11">
        <v>6</v>
      </c>
      <c r="D497" s="17"/>
      <c r="E497" s="17"/>
    </row>
    <row r="498" spans="2:5" x14ac:dyDescent="0.25">
      <c r="B498" s="16" t="s">
        <v>18</v>
      </c>
      <c r="C498" s="13">
        <v>77</v>
      </c>
      <c r="D498" s="24">
        <f>C499/C498</f>
        <v>0.61038961038961037</v>
      </c>
      <c r="E498" s="24">
        <f>C499/(C498-C501-C503-C504)</f>
        <v>0.82456140350877194</v>
      </c>
    </row>
    <row r="499" spans="2:5" x14ac:dyDescent="0.25">
      <c r="B499" s="20" t="s">
        <v>79</v>
      </c>
      <c r="C499" s="10">
        <v>47</v>
      </c>
      <c r="D499" s="17"/>
      <c r="E499" s="17"/>
    </row>
    <row r="500" spans="2:5" x14ac:dyDescent="0.25">
      <c r="B500" s="20" t="s">
        <v>36</v>
      </c>
      <c r="C500" s="10">
        <v>1</v>
      </c>
      <c r="D500" s="17"/>
      <c r="E500" s="17"/>
    </row>
    <row r="501" spans="2:5" x14ac:dyDescent="0.25">
      <c r="B501" s="21" t="s">
        <v>24</v>
      </c>
      <c r="C501" s="11">
        <v>1</v>
      </c>
      <c r="D501" s="17"/>
      <c r="E501" s="17"/>
    </row>
    <row r="502" spans="2:5" x14ac:dyDescent="0.25">
      <c r="B502" s="20" t="s">
        <v>22</v>
      </c>
      <c r="C502" s="10">
        <v>29</v>
      </c>
      <c r="D502" s="17"/>
      <c r="E502" s="17"/>
    </row>
    <row r="503" spans="2:5" x14ac:dyDescent="0.25">
      <c r="B503" s="21" t="s">
        <v>26</v>
      </c>
      <c r="C503" s="11">
        <v>2</v>
      </c>
      <c r="D503" s="17"/>
      <c r="E503" s="17"/>
    </row>
    <row r="504" spans="2:5" x14ac:dyDescent="0.25">
      <c r="B504" s="21" t="s">
        <v>24</v>
      </c>
      <c r="C504" s="11">
        <v>17</v>
      </c>
      <c r="D504" s="17"/>
      <c r="E504" s="17"/>
    </row>
    <row r="505" spans="2:5" x14ac:dyDescent="0.25">
      <c r="B505" s="21" t="s">
        <v>25</v>
      </c>
      <c r="C505" s="11">
        <v>3</v>
      </c>
      <c r="D505" s="17"/>
      <c r="E505" s="17"/>
    </row>
    <row r="506" spans="2:5" x14ac:dyDescent="0.25">
      <c r="B506" s="21" t="s">
        <v>29</v>
      </c>
      <c r="C506" s="11">
        <v>7</v>
      </c>
      <c r="D506" s="17"/>
      <c r="E506" s="17"/>
    </row>
    <row r="507" spans="2:5" x14ac:dyDescent="0.25">
      <c r="B507" s="16" t="s">
        <v>12</v>
      </c>
      <c r="C507" s="13">
        <v>487</v>
      </c>
      <c r="D507" s="24">
        <f>C508/C507</f>
        <v>0.55441478439425051</v>
      </c>
      <c r="E507" s="24">
        <f>C508/(C507-C510-C511-C514-C515)</f>
        <v>0.76704545454545459</v>
      </c>
    </row>
    <row r="508" spans="2:5" x14ac:dyDescent="0.25">
      <c r="B508" s="20" t="s">
        <v>79</v>
      </c>
      <c r="C508" s="10">
        <v>270</v>
      </c>
      <c r="D508" s="17"/>
      <c r="E508" s="17"/>
    </row>
    <row r="509" spans="2:5" x14ac:dyDescent="0.25">
      <c r="B509" s="20" t="s">
        <v>36</v>
      </c>
      <c r="C509" s="10">
        <v>34</v>
      </c>
      <c r="D509" s="17"/>
      <c r="E509" s="17"/>
    </row>
    <row r="510" spans="2:5" x14ac:dyDescent="0.25">
      <c r="B510" s="21" t="s">
        <v>26</v>
      </c>
      <c r="C510" s="11">
        <v>9</v>
      </c>
      <c r="D510" s="17"/>
      <c r="E510" s="17"/>
    </row>
    <row r="511" spans="2:5" x14ac:dyDescent="0.25">
      <c r="B511" s="21" t="s">
        <v>24</v>
      </c>
      <c r="C511" s="11">
        <v>9</v>
      </c>
      <c r="D511" s="17"/>
      <c r="E511" s="17"/>
    </row>
    <row r="512" spans="2:5" x14ac:dyDescent="0.25">
      <c r="B512" s="21" t="s">
        <v>29</v>
      </c>
      <c r="C512" s="11">
        <v>16</v>
      </c>
      <c r="D512" s="17"/>
      <c r="E512" s="17"/>
    </row>
    <row r="513" spans="2:5" x14ac:dyDescent="0.25">
      <c r="B513" s="20" t="s">
        <v>22</v>
      </c>
      <c r="C513" s="10">
        <v>183</v>
      </c>
      <c r="D513" s="17"/>
      <c r="E513" s="17"/>
    </row>
    <row r="514" spans="2:5" x14ac:dyDescent="0.25">
      <c r="B514" s="21" t="s">
        <v>26</v>
      </c>
      <c r="C514" s="11">
        <v>33</v>
      </c>
      <c r="D514" s="17"/>
      <c r="E514" s="17"/>
    </row>
    <row r="515" spans="2:5" x14ac:dyDescent="0.25">
      <c r="B515" s="21" t="s">
        <v>24</v>
      </c>
      <c r="C515" s="11">
        <v>84</v>
      </c>
      <c r="D515" s="17"/>
      <c r="E515" s="17"/>
    </row>
    <row r="516" spans="2:5" x14ac:dyDescent="0.25">
      <c r="B516" s="21" t="s">
        <v>23</v>
      </c>
      <c r="C516" s="11">
        <v>4</v>
      </c>
      <c r="D516" s="17"/>
      <c r="E516" s="17"/>
    </row>
    <row r="517" spans="2:5" x14ac:dyDescent="0.25">
      <c r="B517" s="21" t="s">
        <v>25</v>
      </c>
      <c r="C517" s="11">
        <v>23</v>
      </c>
      <c r="D517" s="17"/>
      <c r="E517" s="17"/>
    </row>
    <row r="518" spans="2:5" x14ac:dyDescent="0.25">
      <c r="B518" s="21" t="s">
        <v>29</v>
      </c>
      <c r="C518" s="11">
        <v>39</v>
      </c>
      <c r="D518" s="17"/>
      <c r="E518" s="17"/>
    </row>
    <row r="519" spans="2:5" x14ac:dyDescent="0.25">
      <c r="B519" s="16" t="s">
        <v>3</v>
      </c>
      <c r="C519" s="13">
        <v>483</v>
      </c>
      <c r="D519" s="24">
        <f>C520/C519</f>
        <v>0.52380952380952384</v>
      </c>
      <c r="E519" s="24">
        <f>C520/(C519-C522-C523-C527-C528)</f>
        <v>0.73333333333333328</v>
      </c>
    </row>
    <row r="520" spans="2:5" x14ac:dyDescent="0.25">
      <c r="B520" s="20" t="s">
        <v>79</v>
      </c>
      <c r="C520" s="10">
        <v>253</v>
      </c>
      <c r="D520" s="17"/>
      <c r="E520" s="17"/>
    </row>
    <row r="521" spans="2:5" x14ac:dyDescent="0.25">
      <c r="B521" s="20" t="s">
        <v>36</v>
      </c>
      <c r="C521" s="10">
        <v>40</v>
      </c>
      <c r="D521" s="17"/>
      <c r="E521" s="17"/>
    </row>
    <row r="522" spans="2:5" x14ac:dyDescent="0.25">
      <c r="B522" s="21" t="s">
        <v>26</v>
      </c>
      <c r="C522" s="11">
        <v>2</v>
      </c>
      <c r="D522" s="17"/>
      <c r="E522" s="17"/>
    </row>
    <row r="523" spans="2:5" x14ac:dyDescent="0.25">
      <c r="B523" s="21" t="s">
        <v>24</v>
      </c>
      <c r="C523" s="11">
        <v>30</v>
      </c>
      <c r="D523" s="17"/>
      <c r="E523" s="17"/>
    </row>
    <row r="524" spans="2:5" x14ac:dyDescent="0.25">
      <c r="B524" s="21" t="s">
        <v>23</v>
      </c>
      <c r="C524" s="11">
        <v>4</v>
      </c>
      <c r="D524" s="17"/>
      <c r="E524" s="17"/>
    </row>
    <row r="525" spans="2:5" x14ac:dyDescent="0.25">
      <c r="B525" s="21" t="s">
        <v>29</v>
      </c>
      <c r="C525" s="11">
        <v>4</v>
      </c>
      <c r="D525" s="17"/>
      <c r="E525" s="17"/>
    </row>
    <row r="526" spans="2:5" x14ac:dyDescent="0.25">
      <c r="B526" s="20" t="s">
        <v>22</v>
      </c>
      <c r="C526" s="10">
        <v>190</v>
      </c>
      <c r="D526" s="17"/>
      <c r="E526" s="17"/>
    </row>
    <row r="527" spans="2:5" x14ac:dyDescent="0.25">
      <c r="B527" s="21" t="s">
        <v>26</v>
      </c>
      <c r="C527" s="11">
        <v>28</v>
      </c>
      <c r="D527" s="17"/>
      <c r="E527" s="17"/>
    </row>
    <row r="528" spans="2:5" x14ac:dyDescent="0.25">
      <c r="B528" s="21" t="s">
        <v>24</v>
      </c>
      <c r="C528" s="11">
        <v>78</v>
      </c>
      <c r="D528" s="17"/>
      <c r="E528" s="17"/>
    </row>
    <row r="529" spans="2:5" x14ac:dyDescent="0.25">
      <c r="B529" s="21" t="s">
        <v>23</v>
      </c>
      <c r="C529" s="11">
        <v>2</v>
      </c>
      <c r="D529" s="17"/>
      <c r="E529" s="17"/>
    </row>
    <row r="530" spans="2:5" x14ac:dyDescent="0.25">
      <c r="B530" s="21" t="s">
        <v>25</v>
      </c>
      <c r="C530" s="11">
        <v>33</v>
      </c>
      <c r="D530" s="17"/>
      <c r="E530" s="17"/>
    </row>
    <row r="531" spans="2:5" x14ac:dyDescent="0.25">
      <c r="B531" s="21" t="s">
        <v>29</v>
      </c>
      <c r="C531" s="11">
        <v>49</v>
      </c>
      <c r="D531" s="17"/>
      <c r="E531" s="17"/>
    </row>
    <row r="532" spans="2:5" x14ac:dyDescent="0.25">
      <c r="B532" s="16" t="s">
        <v>7</v>
      </c>
      <c r="C532" s="13">
        <v>36</v>
      </c>
      <c r="D532" s="24">
        <f>C533/C532</f>
        <v>0.41666666666666669</v>
      </c>
      <c r="E532" s="24">
        <f>C533/(C532-C535-C536)</f>
        <v>0.57692307692307687</v>
      </c>
    </row>
    <row r="533" spans="2:5" x14ac:dyDescent="0.25">
      <c r="B533" s="20" t="s">
        <v>79</v>
      </c>
      <c r="C533" s="10">
        <v>15</v>
      </c>
      <c r="D533" s="17"/>
      <c r="E533" s="17"/>
    </row>
    <row r="534" spans="2:5" x14ac:dyDescent="0.25">
      <c r="B534" s="20" t="s">
        <v>22</v>
      </c>
      <c r="C534" s="10">
        <v>21</v>
      </c>
      <c r="D534" s="17"/>
      <c r="E534" s="17"/>
    </row>
    <row r="535" spans="2:5" x14ac:dyDescent="0.25">
      <c r="B535" s="21" t="s">
        <v>26</v>
      </c>
      <c r="C535" s="11">
        <v>3</v>
      </c>
      <c r="D535" s="17"/>
      <c r="E535" s="17"/>
    </row>
    <row r="536" spans="2:5" x14ac:dyDescent="0.25">
      <c r="B536" s="21" t="s">
        <v>24</v>
      </c>
      <c r="C536" s="11">
        <v>7</v>
      </c>
      <c r="D536" s="17"/>
      <c r="E536" s="17"/>
    </row>
    <row r="537" spans="2:5" x14ac:dyDescent="0.25">
      <c r="B537" s="21" t="s">
        <v>25</v>
      </c>
      <c r="C537" s="11">
        <v>4</v>
      </c>
      <c r="D537" s="17"/>
      <c r="E537" s="17"/>
    </row>
    <row r="538" spans="2:5" x14ac:dyDescent="0.25">
      <c r="B538" s="21" t="s">
        <v>29</v>
      </c>
      <c r="C538" s="11">
        <v>7</v>
      </c>
      <c r="D538" s="17"/>
      <c r="E538" s="17"/>
    </row>
    <row r="539" spans="2:5" x14ac:dyDescent="0.25">
      <c r="B539" s="16" t="s">
        <v>8</v>
      </c>
      <c r="C539" s="13">
        <v>150</v>
      </c>
      <c r="D539" s="24">
        <f>C540/C539</f>
        <v>0.2</v>
      </c>
      <c r="E539" s="24">
        <f>C540/(C539-C542-C543-C546-C547)</f>
        <v>0.46153846153846156</v>
      </c>
    </row>
    <row r="540" spans="2:5" x14ac:dyDescent="0.25">
      <c r="B540" s="20" t="s">
        <v>79</v>
      </c>
      <c r="C540" s="10">
        <v>30</v>
      </c>
      <c r="D540" s="17"/>
      <c r="E540" s="17"/>
    </row>
    <row r="541" spans="2:5" x14ac:dyDescent="0.25">
      <c r="B541" s="20" t="s">
        <v>36</v>
      </c>
      <c r="C541" s="10">
        <v>23</v>
      </c>
      <c r="D541" s="17"/>
      <c r="E541" s="17"/>
    </row>
    <row r="542" spans="2:5" x14ac:dyDescent="0.25">
      <c r="B542" s="21" t="s">
        <v>26</v>
      </c>
      <c r="C542" s="11">
        <v>1</v>
      </c>
      <c r="D542" s="17"/>
      <c r="E542" s="17"/>
    </row>
    <row r="543" spans="2:5" x14ac:dyDescent="0.25">
      <c r="B543" s="21" t="s">
        <v>24</v>
      </c>
      <c r="C543" s="11">
        <v>21</v>
      </c>
      <c r="D543" s="17"/>
      <c r="E543" s="17"/>
    </row>
    <row r="544" spans="2:5" x14ac:dyDescent="0.25">
      <c r="B544" s="21" t="s">
        <v>29</v>
      </c>
      <c r="C544" s="11">
        <v>1</v>
      </c>
      <c r="D544" s="17"/>
      <c r="E544" s="17"/>
    </row>
    <row r="545" spans="2:5" x14ac:dyDescent="0.25">
      <c r="B545" s="20" t="s">
        <v>22</v>
      </c>
      <c r="C545" s="10">
        <v>97</v>
      </c>
      <c r="D545" s="17"/>
      <c r="E545" s="17"/>
    </row>
    <row r="546" spans="2:5" x14ac:dyDescent="0.25">
      <c r="B546" s="21" t="s">
        <v>26</v>
      </c>
      <c r="C546" s="11">
        <v>25</v>
      </c>
      <c r="D546" s="17"/>
      <c r="E546" s="17"/>
    </row>
    <row r="547" spans="2:5" x14ac:dyDescent="0.25">
      <c r="B547" s="21" t="s">
        <v>24</v>
      </c>
      <c r="C547" s="11">
        <v>38</v>
      </c>
      <c r="D547" s="17"/>
      <c r="E547" s="17"/>
    </row>
    <row r="548" spans="2:5" x14ac:dyDescent="0.25">
      <c r="B548" s="21" t="s">
        <v>23</v>
      </c>
      <c r="C548" s="11">
        <v>1</v>
      </c>
      <c r="D548" s="17"/>
      <c r="E548" s="17"/>
    </row>
    <row r="549" spans="2:5" x14ac:dyDescent="0.25">
      <c r="B549" s="21" t="s">
        <v>25</v>
      </c>
      <c r="C549" s="11">
        <v>20</v>
      </c>
      <c r="D549" s="17"/>
      <c r="E549" s="17"/>
    </row>
    <row r="550" spans="2:5" x14ac:dyDescent="0.25">
      <c r="B550" s="21" t="s">
        <v>29</v>
      </c>
      <c r="C550" s="11">
        <v>13</v>
      </c>
      <c r="D550" s="17"/>
      <c r="E550" s="17"/>
    </row>
    <row r="551" spans="2:5" x14ac:dyDescent="0.25">
      <c r="B551" s="16" t="s">
        <v>33</v>
      </c>
      <c r="C551" s="13">
        <v>253</v>
      </c>
      <c r="D551" s="24">
        <f>C552/C551</f>
        <v>0.77470355731225293</v>
      </c>
      <c r="E551" s="24">
        <f>C552/(C551-C554-C555-C558-C559)</f>
        <v>0.90740740740740744</v>
      </c>
    </row>
    <row r="552" spans="2:5" x14ac:dyDescent="0.25">
      <c r="B552" s="20" t="s">
        <v>79</v>
      </c>
      <c r="C552" s="10">
        <v>196</v>
      </c>
      <c r="D552" s="17"/>
      <c r="E552" s="17"/>
    </row>
    <row r="553" spans="2:5" x14ac:dyDescent="0.25">
      <c r="B553" s="20" t="s">
        <v>36</v>
      </c>
      <c r="C553" s="10">
        <v>20</v>
      </c>
      <c r="D553" s="17"/>
      <c r="E553" s="17"/>
    </row>
    <row r="554" spans="2:5" x14ac:dyDescent="0.25">
      <c r="B554" s="21" t="s">
        <v>26</v>
      </c>
      <c r="C554" s="11">
        <v>6</v>
      </c>
      <c r="D554" s="17"/>
      <c r="E554" s="17"/>
    </row>
    <row r="555" spans="2:5" x14ac:dyDescent="0.25">
      <c r="B555" s="21" t="s">
        <v>24</v>
      </c>
      <c r="C555" s="11">
        <v>6</v>
      </c>
      <c r="D555" s="17"/>
      <c r="E555" s="17"/>
    </row>
    <row r="556" spans="2:5" x14ac:dyDescent="0.25">
      <c r="B556" s="21" t="s">
        <v>29</v>
      </c>
      <c r="C556" s="11">
        <v>8</v>
      </c>
      <c r="D556" s="17"/>
      <c r="E556" s="17"/>
    </row>
    <row r="557" spans="2:5" x14ac:dyDescent="0.25">
      <c r="B557" s="20" t="s">
        <v>22</v>
      </c>
      <c r="C557" s="10">
        <v>37</v>
      </c>
      <c r="D557" s="17"/>
      <c r="E557" s="17"/>
    </row>
    <row r="558" spans="2:5" x14ac:dyDescent="0.25">
      <c r="B558" s="21" t="s">
        <v>26</v>
      </c>
      <c r="C558" s="11">
        <v>7</v>
      </c>
      <c r="D558" s="17"/>
      <c r="E558" s="17"/>
    </row>
    <row r="559" spans="2:5" x14ac:dyDescent="0.25">
      <c r="B559" s="21" t="s">
        <v>24</v>
      </c>
      <c r="C559" s="11">
        <v>18</v>
      </c>
      <c r="D559" s="17"/>
      <c r="E559" s="17"/>
    </row>
    <row r="560" spans="2:5" x14ac:dyDescent="0.25">
      <c r="B560" s="21" t="s">
        <v>25</v>
      </c>
      <c r="C560" s="11">
        <v>3</v>
      </c>
      <c r="D560" s="17"/>
      <c r="E560" s="17"/>
    </row>
    <row r="561" spans="2:5" x14ac:dyDescent="0.25">
      <c r="B561" s="21" t="s">
        <v>29</v>
      </c>
      <c r="C561" s="11">
        <v>9</v>
      </c>
      <c r="D561" s="17"/>
      <c r="E561" s="17"/>
    </row>
    <row r="562" spans="2:5" x14ac:dyDescent="0.25">
      <c r="B562" s="16" t="s">
        <v>2</v>
      </c>
      <c r="C562" s="13">
        <v>546</v>
      </c>
      <c r="D562" s="24">
        <f>C563/C562</f>
        <v>0.41575091575091577</v>
      </c>
      <c r="E562" s="24">
        <f>C563/(C562-C565-C568-C569)</f>
        <v>0.63407821229050276</v>
      </c>
    </row>
    <row r="563" spans="2:5" x14ac:dyDescent="0.25">
      <c r="B563" s="20" t="s">
        <v>79</v>
      </c>
      <c r="C563" s="10">
        <v>227</v>
      </c>
      <c r="D563" s="17"/>
      <c r="E563" s="17"/>
    </row>
    <row r="564" spans="2:5" x14ac:dyDescent="0.25">
      <c r="B564" s="20" t="s">
        <v>36</v>
      </c>
      <c r="C564" s="10">
        <v>30</v>
      </c>
      <c r="D564" s="17"/>
      <c r="E564" s="17"/>
    </row>
    <row r="565" spans="2:5" x14ac:dyDescent="0.25">
      <c r="B565" s="21" t="s">
        <v>24</v>
      </c>
      <c r="C565" s="11">
        <v>9</v>
      </c>
      <c r="D565" s="17"/>
      <c r="E565" s="17"/>
    </row>
    <row r="566" spans="2:5" x14ac:dyDescent="0.25">
      <c r="B566" s="21" t="s">
        <v>29</v>
      </c>
      <c r="C566" s="11">
        <v>21</v>
      </c>
      <c r="D566" s="17"/>
      <c r="E566" s="17"/>
    </row>
    <row r="567" spans="2:5" x14ac:dyDescent="0.25">
      <c r="B567" s="20" t="s">
        <v>22</v>
      </c>
      <c r="C567" s="10">
        <v>289</v>
      </c>
      <c r="D567" s="17"/>
      <c r="E567" s="17"/>
    </row>
    <row r="568" spans="2:5" x14ac:dyDescent="0.25">
      <c r="B568" s="21" t="s">
        <v>26</v>
      </c>
      <c r="C568" s="11">
        <v>59</v>
      </c>
      <c r="D568" s="17"/>
      <c r="E568" s="17"/>
    </row>
    <row r="569" spans="2:5" x14ac:dyDescent="0.25">
      <c r="B569" s="21" t="s">
        <v>24</v>
      </c>
      <c r="C569" s="11">
        <v>120</v>
      </c>
      <c r="D569" s="17"/>
      <c r="E569" s="17"/>
    </row>
    <row r="570" spans="2:5" x14ac:dyDescent="0.25">
      <c r="B570" s="21" t="s">
        <v>25</v>
      </c>
      <c r="C570" s="11">
        <v>57</v>
      </c>
      <c r="D570" s="17"/>
      <c r="E570" s="17"/>
    </row>
    <row r="571" spans="2:5" x14ac:dyDescent="0.25">
      <c r="B571" s="21" t="s">
        <v>29</v>
      </c>
      <c r="C571" s="11">
        <v>53</v>
      </c>
      <c r="D571" s="17"/>
      <c r="E571" s="17"/>
    </row>
    <row r="572" spans="2:5" x14ac:dyDescent="0.25">
      <c r="B572" s="16" t="s">
        <v>16</v>
      </c>
      <c r="C572" s="13">
        <v>81</v>
      </c>
      <c r="D572" s="24">
        <f>C573/C572</f>
        <v>0.46913580246913578</v>
      </c>
      <c r="E572" s="24">
        <f>C573/(C572-C575-C578-C579)</f>
        <v>0.65517241379310343</v>
      </c>
    </row>
    <row r="573" spans="2:5" x14ac:dyDescent="0.25">
      <c r="B573" s="20" t="s">
        <v>79</v>
      </c>
      <c r="C573" s="10">
        <v>38</v>
      </c>
      <c r="D573" s="17"/>
      <c r="E573" s="17"/>
    </row>
    <row r="574" spans="2:5" x14ac:dyDescent="0.25">
      <c r="B574" s="20" t="s">
        <v>36</v>
      </c>
      <c r="C574" s="10">
        <v>6</v>
      </c>
      <c r="D574" s="17"/>
      <c r="E574" s="17"/>
    </row>
    <row r="575" spans="2:5" x14ac:dyDescent="0.25">
      <c r="B575" s="21" t="s">
        <v>24</v>
      </c>
      <c r="C575" s="11">
        <v>2</v>
      </c>
      <c r="D575" s="17"/>
      <c r="E575" s="17"/>
    </row>
    <row r="576" spans="2:5" x14ac:dyDescent="0.25">
      <c r="B576" s="21" t="s">
        <v>29</v>
      </c>
      <c r="C576" s="11">
        <v>4</v>
      </c>
      <c r="D576" s="17"/>
      <c r="E576" s="17"/>
    </row>
    <row r="577" spans="2:5" x14ac:dyDescent="0.25">
      <c r="B577" s="20" t="s">
        <v>22</v>
      </c>
      <c r="C577" s="10">
        <v>37</v>
      </c>
      <c r="D577" s="17"/>
      <c r="E577" s="17"/>
    </row>
    <row r="578" spans="2:5" x14ac:dyDescent="0.25">
      <c r="B578" s="21" t="s">
        <v>26</v>
      </c>
      <c r="C578" s="11">
        <v>10</v>
      </c>
      <c r="D578" s="17"/>
      <c r="E578" s="17"/>
    </row>
    <row r="579" spans="2:5" x14ac:dyDescent="0.25">
      <c r="B579" s="21" t="s">
        <v>24</v>
      </c>
      <c r="C579" s="11">
        <v>11</v>
      </c>
      <c r="D579" s="17"/>
      <c r="E579" s="17"/>
    </row>
    <row r="580" spans="2:5" x14ac:dyDescent="0.25">
      <c r="B580" s="21" t="s">
        <v>25</v>
      </c>
      <c r="C580" s="11">
        <v>7</v>
      </c>
      <c r="D580" s="17"/>
      <c r="E580" s="17"/>
    </row>
    <row r="581" spans="2:5" x14ac:dyDescent="0.25">
      <c r="B581" s="21" t="s">
        <v>29</v>
      </c>
      <c r="C581" s="11">
        <v>9</v>
      </c>
      <c r="D581" s="17"/>
      <c r="E581" s="17"/>
    </row>
    <row r="582" spans="2:5" x14ac:dyDescent="0.25">
      <c r="B582" s="16" t="s">
        <v>20</v>
      </c>
      <c r="C582" s="13">
        <v>76</v>
      </c>
      <c r="D582" s="24">
        <f>C583/C582</f>
        <v>0.52631578947368418</v>
      </c>
      <c r="E582" s="24">
        <f>C583/(C582-C585-C588-C589)</f>
        <v>0.76923076923076927</v>
      </c>
    </row>
    <row r="583" spans="2:5" x14ac:dyDescent="0.25">
      <c r="B583" s="20" t="s">
        <v>79</v>
      </c>
      <c r="C583" s="10">
        <v>40</v>
      </c>
      <c r="D583" s="17"/>
      <c r="E583" s="17"/>
    </row>
    <row r="584" spans="2:5" x14ac:dyDescent="0.25">
      <c r="B584" s="20" t="s">
        <v>36</v>
      </c>
      <c r="C584" s="10">
        <v>5</v>
      </c>
      <c r="D584" s="17"/>
      <c r="E584" s="17"/>
    </row>
    <row r="585" spans="2:5" x14ac:dyDescent="0.25">
      <c r="B585" s="21" t="s">
        <v>24</v>
      </c>
      <c r="C585" s="11">
        <v>3</v>
      </c>
      <c r="D585" s="17"/>
      <c r="E585" s="17"/>
    </row>
    <row r="586" spans="2:5" x14ac:dyDescent="0.25">
      <c r="B586" s="21" t="s">
        <v>29</v>
      </c>
      <c r="C586" s="11">
        <v>2</v>
      </c>
      <c r="D586" s="17"/>
      <c r="E586" s="17"/>
    </row>
    <row r="587" spans="2:5" x14ac:dyDescent="0.25">
      <c r="B587" s="20" t="s">
        <v>22</v>
      </c>
      <c r="C587" s="10">
        <v>31</v>
      </c>
      <c r="D587" s="17"/>
      <c r="E587" s="17"/>
    </row>
    <row r="588" spans="2:5" x14ac:dyDescent="0.25">
      <c r="B588" s="21" t="s">
        <v>26</v>
      </c>
      <c r="C588" s="11">
        <v>5</v>
      </c>
      <c r="D588" s="17"/>
      <c r="E588" s="17"/>
    </row>
    <row r="589" spans="2:5" x14ac:dyDescent="0.25">
      <c r="B589" s="21" t="s">
        <v>24</v>
      </c>
      <c r="C589" s="11">
        <v>16</v>
      </c>
      <c r="D589" s="17"/>
      <c r="E589" s="17"/>
    </row>
    <row r="590" spans="2:5" x14ac:dyDescent="0.25">
      <c r="B590" s="21" t="s">
        <v>25</v>
      </c>
      <c r="C590" s="11">
        <v>3</v>
      </c>
      <c r="D590" s="17"/>
      <c r="E590" s="17"/>
    </row>
    <row r="591" spans="2:5" x14ac:dyDescent="0.25">
      <c r="B591" s="21" t="s">
        <v>29</v>
      </c>
      <c r="C591" s="11">
        <v>7</v>
      </c>
      <c r="D591" s="17"/>
      <c r="E591" s="17"/>
    </row>
    <row r="592" spans="2:5" x14ac:dyDescent="0.25">
      <c r="B592" s="16" t="s">
        <v>6</v>
      </c>
      <c r="C592" s="13">
        <v>231</v>
      </c>
      <c r="D592" s="24">
        <f>C593/C592</f>
        <v>0.45021645021645024</v>
      </c>
      <c r="E592" s="24">
        <f>C593/(C592-C595-C598-C599)</f>
        <v>0.61904761904761907</v>
      </c>
    </row>
    <row r="593" spans="2:5" x14ac:dyDescent="0.25">
      <c r="B593" s="20" t="s">
        <v>79</v>
      </c>
      <c r="C593" s="10">
        <v>104</v>
      </c>
      <c r="D593" s="17"/>
      <c r="E593" s="17"/>
    </row>
    <row r="594" spans="2:5" x14ac:dyDescent="0.25">
      <c r="B594" s="20" t="s">
        <v>36</v>
      </c>
      <c r="C594" s="10">
        <v>12</v>
      </c>
      <c r="D594" s="17"/>
      <c r="E594" s="17"/>
    </row>
    <row r="595" spans="2:5" x14ac:dyDescent="0.25">
      <c r="B595" s="21" t="s">
        <v>24</v>
      </c>
      <c r="C595" s="11">
        <v>3</v>
      </c>
      <c r="D595" s="17"/>
      <c r="E595" s="17"/>
    </row>
    <row r="596" spans="2:5" x14ac:dyDescent="0.25">
      <c r="B596" s="21" t="s">
        <v>29</v>
      </c>
      <c r="C596" s="11">
        <v>9</v>
      </c>
      <c r="D596" s="17"/>
      <c r="E596" s="17"/>
    </row>
    <row r="597" spans="2:5" x14ac:dyDescent="0.25">
      <c r="B597" s="20" t="s">
        <v>22</v>
      </c>
      <c r="C597" s="10">
        <v>115</v>
      </c>
      <c r="D597" s="17"/>
      <c r="E597" s="17"/>
    </row>
    <row r="598" spans="2:5" x14ac:dyDescent="0.25">
      <c r="B598" s="21" t="s">
        <v>26</v>
      </c>
      <c r="C598" s="11">
        <v>22</v>
      </c>
      <c r="D598" s="17"/>
      <c r="E598" s="17"/>
    </row>
    <row r="599" spans="2:5" x14ac:dyDescent="0.25">
      <c r="B599" s="21" t="s">
        <v>24</v>
      </c>
      <c r="C599" s="11">
        <v>38</v>
      </c>
      <c r="D599" s="17"/>
      <c r="E599" s="17"/>
    </row>
    <row r="600" spans="2:5" x14ac:dyDescent="0.25">
      <c r="B600" s="21" t="s">
        <v>25</v>
      </c>
      <c r="C600" s="11">
        <v>29</v>
      </c>
      <c r="D600" s="17"/>
      <c r="E600" s="17"/>
    </row>
    <row r="601" spans="2:5" x14ac:dyDescent="0.25">
      <c r="B601" s="21" t="s">
        <v>29</v>
      </c>
      <c r="C601" s="11">
        <v>26</v>
      </c>
      <c r="D601" s="17"/>
      <c r="E601" s="17"/>
    </row>
    <row r="602" spans="2:5" x14ac:dyDescent="0.25">
      <c r="B602" s="16" t="s">
        <v>17</v>
      </c>
      <c r="C602" s="13">
        <v>13</v>
      </c>
      <c r="D602" s="24">
        <f>C603/C602</f>
        <v>0.46153846153846156</v>
      </c>
      <c r="E602" s="24">
        <f>C603/(C602-C607)</f>
        <v>0.5</v>
      </c>
    </row>
    <row r="603" spans="2:5" x14ac:dyDescent="0.25">
      <c r="B603" s="20" t="s">
        <v>79</v>
      </c>
      <c r="C603" s="10">
        <v>6</v>
      </c>
      <c r="D603" s="17"/>
      <c r="E603" s="17"/>
    </row>
    <row r="604" spans="2:5" x14ac:dyDescent="0.25">
      <c r="B604" s="20" t="s">
        <v>36</v>
      </c>
      <c r="C604" s="10">
        <v>4</v>
      </c>
      <c r="D604" s="17"/>
      <c r="E604" s="17"/>
    </row>
    <row r="605" spans="2:5" x14ac:dyDescent="0.25">
      <c r="B605" s="21" t="s">
        <v>23</v>
      </c>
      <c r="C605" s="11">
        <v>4</v>
      </c>
      <c r="D605" s="17"/>
      <c r="E605" s="17"/>
    </row>
    <row r="606" spans="2:5" x14ac:dyDescent="0.25">
      <c r="B606" s="20" t="s">
        <v>22</v>
      </c>
      <c r="C606" s="10">
        <v>3</v>
      </c>
      <c r="D606" s="17"/>
      <c r="E606" s="17"/>
    </row>
    <row r="607" spans="2:5" x14ac:dyDescent="0.25">
      <c r="B607" s="21" t="s">
        <v>24</v>
      </c>
      <c r="C607" s="11">
        <v>1</v>
      </c>
      <c r="D607" s="17"/>
      <c r="E607" s="17"/>
    </row>
    <row r="608" spans="2:5" x14ac:dyDescent="0.25">
      <c r="B608" s="21" t="s">
        <v>25</v>
      </c>
      <c r="C608" s="11">
        <v>1</v>
      </c>
      <c r="D608" s="17"/>
      <c r="E608" s="17"/>
    </row>
    <row r="609" spans="2:5" x14ac:dyDescent="0.25">
      <c r="B609" s="21" t="s">
        <v>29</v>
      </c>
      <c r="C609" s="11">
        <v>1</v>
      </c>
      <c r="D609" s="17"/>
      <c r="E609" s="17"/>
    </row>
    <row r="610" spans="2:5" x14ac:dyDescent="0.25">
      <c r="B610" s="16" t="s">
        <v>15</v>
      </c>
      <c r="C610" s="13">
        <v>37</v>
      </c>
      <c r="D610" s="24">
        <f>C611/C610</f>
        <v>0.72972972972972971</v>
      </c>
      <c r="E610" s="24">
        <f>C611/(C610-C613-C614)</f>
        <v>0.9</v>
      </c>
    </row>
    <row r="611" spans="2:5" x14ac:dyDescent="0.25">
      <c r="B611" s="20" t="s">
        <v>79</v>
      </c>
      <c r="C611" s="10">
        <v>27</v>
      </c>
      <c r="D611" s="17"/>
      <c r="E611" s="17"/>
    </row>
    <row r="612" spans="2:5" x14ac:dyDescent="0.25">
      <c r="B612" s="20" t="s">
        <v>22</v>
      </c>
      <c r="C612" s="10">
        <v>10</v>
      </c>
      <c r="D612" s="17"/>
      <c r="E612" s="17"/>
    </row>
    <row r="613" spans="2:5" x14ac:dyDescent="0.25">
      <c r="B613" s="21" t="s">
        <v>26</v>
      </c>
      <c r="C613" s="11">
        <v>1</v>
      </c>
      <c r="D613" s="17"/>
      <c r="E613" s="17"/>
    </row>
    <row r="614" spans="2:5" x14ac:dyDescent="0.25">
      <c r="B614" s="21" t="s">
        <v>24</v>
      </c>
      <c r="C614" s="11">
        <v>6</v>
      </c>
      <c r="D614" s="17"/>
      <c r="E614" s="17"/>
    </row>
    <row r="615" spans="2:5" x14ac:dyDescent="0.25">
      <c r="B615" s="21" t="s">
        <v>25</v>
      </c>
      <c r="C615" s="11">
        <v>1</v>
      </c>
      <c r="D615" s="17"/>
      <c r="E615" s="17"/>
    </row>
    <row r="616" spans="2:5" ht="13.8" thickBot="1" x14ac:dyDescent="0.3">
      <c r="B616" s="21" t="s">
        <v>29</v>
      </c>
      <c r="C616" s="11">
        <v>2</v>
      </c>
      <c r="D616" s="17"/>
      <c r="E616" s="17"/>
    </row>
    <row r="617" spans="2:5" ht="13.8" thickBot="1" x14ac:dyDescent="0.3">
      <c r="B617" s="1" t="s">
        <v>37</v>
      </c>
      <c r="C617" s="2">
        <v>3809</v>
      </c>
      <c r="D617" s="3">
        <f>(C619+C625+C635+C648+C656+C666+C675+C683+C690+C700+C707+C718+C729+C737+C748+C756+C763+C775+C782+C791+C797)/C617</f>
        <v>0.76791808873720135</v>
      </c>
      <c r="E617" s="3">
        <f>(C619+C625+C635+C648+C656+C666+C675+C683+C690+C700+C707+C718+C729+C737+C748+C756+C763+C775+C782+C791+C797)/(C617-C621-C629-C630-C637-C638-C642-C643-C650-C651-C660-C661-C670-C671-C677-C678-C685-C686-C692-C693-C696-C697-C702-C703-C709-C712-C713-C720-C723-C724-C731-C732-C739-C742-C743-C752-C753-C758-C759-C765-C769-C770-C777-C778-C784-C786-C787-C793-C794-C799-C802-C803)</f>
        <v>0.91349156777014362</v>
      </c>
    </row>
    <row r="618" spans="2:5" x14ac:dyDescent="0.25">
      <c r="B618" s="16" t="s">
        <v>4</v>
      </c>
      <c r="C618" s="13">
        <v>55</v>
      </c>
      <c r="D618" s="24">
        <f>C619/C618</f>
        <v>0.81818181818181823</v>
      </c>
      <c r="E618" s="24">
        <f>C619/(C618-C621)</f>
        <v>0.9</v>
      </c>
    </row>
    <row r="619" spans="2:5" x14ac:dyDescent="0.25">
      <c r="B619" s="20" t="s">
        <v>79</v>
      </c>
      <c r="C619" s="10">
        <v>45</v>
      </c>
      <c r="D619" s="17"/>
      <c r="E619" s="17"/>
    </row>
    <row r="620" spans="2:5" x14ac:dyDescent="0.25">
      <c r="B620" s="20" t="s">
        <v>22</v>
      </c>
      <c r="C620" s="10">
        <v>10</v>
      </c>
      <c r="D620" s="17"/>
      <c r="E620" s="17"/>
    </row>
    <row r="621" spans="2:5" x14ac:dyDescent="0.25">
      <c r="B621" s="21" t="s">
        <v>26</v>
      </c>
      <c r="C621" s="11">
        <v>5</v>
      </c>
      <c r="D621" s="17"/>
      <c r="E621" s="17"/>
    </row>
    <row r="622" spans="2:5" x14ac:dyDescent="0.25">
      <c r="B622" s="21" t="s">
        <v>23</v>
      </c>
      <c r="C622" s="11">
        <v>1</v>
      </c>
      <c r="D622" s="17"/>
      <c r="E622" s="17"/>
    </row>
    <row r="623" spans="2:5" x14ac:dyDescent="0.25">
      <c r="B623" s="21" t="s">
        <v>29</v>
      </c>
      <c r="C623" s="11">
        <v>4</v>
      </c>
      <c r="D623" s="17"/>
      <c r="E623" s="17"/>
    </row>
    <row r="624" spans="2:5" x14ac:dyDescent="0.25">
      <c r="B624" s="16" t="s">
        <v>18</v>
      </c>
      <c r="C624" s="13">
        <v>98</v>
      </c>
      <c r="D624" s="24">
        <f>C625/C624</f>
        <v>0.7142857142857143</v>
      </c>
      <c r="E624" s="24">
        <f>C625/(C624-C629-C630)</f>
        <v>0.88607594936708856</v>
      </c>
    </row>
    <row r="625" spans="2:5" x14ac:dyDescent="0.25">
      <c r="B625" s="20" t="s">
        <v>79</v>
      </c>
      <c r="C625" s="10">
        <v>70</v>
      </c>
      <c r="D625" s="17"/>
      <c r="E625" s="17"/>
    </row>
    <row r="626" spans="2:5" x14ac:dyDescent="0.25">
      <c r="B626" s="20" t="s">
        <v>36</v>
      </c>
      <c r="C626" s="10">
        <v>4</v>
      </c>
      <c r="D626" s="17"/>
      <c r="E626" s="17"/>
    </row>
    <row r="627" spans="2:5" x14ac:dyDescent="0.25">
      <c r="B627" s="21" t="s">
        <v>25</v>
      </c>
      <c r="C627" s="11">
        <v>4</v>
      </c>
      <c r="D627" s="17"/>
      <c r="E627" s="17"/>
    </row>
    <row r="628" spans="2:5" x14ac:dyDescent="0.25">
      <c r="B628" s="20" t="s">
        <v>22</v>
      </c>
      <c r="C628" s="10">
        <v>24</v>
      </c>
      <c r="D628" s="17"/>
      <c r="E628" s="17"/>
    </row>
    <row r="629" spans="2:5" x14ac:dyDescent="0.25">
      <c r="B629" s="21" t="s">
        <v>26</v>
      </c>
      <c r="C629" s="11">
        <v>13</v>
      </c>
      <c r="D629" s="17"/>
      <c r="E629" s="17"/>
    </row>
    <row r="630" spans="2:5" x14ac:dyDescent="0.25">
      <c r="B630" s="21" t="s">
        <v>24</v>
      </c>
      <c r="C630" s="11">
        <v>6</v>
      </c>
      <c r="D630" s="17"/>
      <c r="E630" s="17"/>
    </row>
    <row r="631" spans="2:5" x14ac:dyDescent="0.25">
      <c r="B631" s="21" t="s">
        <v>23</v>
      </c>
      <c r="C631" s="11">
        <v>3</v>
      </c>
      <c r="D631" s="17"/>
      <c r="E631" s="17"/>
    </row>
    <row r="632" spans="2:5" x14ac:dyDescent="0.25">
      <c r="B632" s="21" t="s">
        <v>25</v>
      </c>
      <c r="C632" s="11">
        <v>1</v>
      </c>
      <c r="D632" s="17"/>
      <c r="E632" s="17"/>
    </row>
    <row r="633" spans="2:5" x14ac:dyDescent="0.25">
      <c r="B633" s="21" t="s">
        <v>29</v>
      </c>
      <c r="C633" s="11">
        <v>1</v>
      </c>
      <c r="D633" s="17"/>
      <c r="E633" s="17"/>
    </row>
    <row r="634" spans="2:5" x14ac:dyDescent="0.25">
      <c r="B634" s="16" t="s">
        <v>12</v>
      </c>
      <c r="C634" s="13">
        <v>1686</v>
      </c>
      <c r="D634" s="24">
        <f>C635/C634</f>
        <v>0.81969157769869516</v>
      </c>
      <c r="E634" s="24">
        <f>C635/(C634-C637-C638-C642-C643)</f>
        <v>0.91160949868073882</v>
      </c>
    </row>
    <row r="635" spans="2:5" x14ac:dyDescent="0.25">
      <c r="B635" s="20" t="s">
        <v>79</v>
      </c>
      <c r="C635" s="10">
        <v>1382</v>
      </c>
      <c r="D635" s="17"/>
      <c r="E635" s="17"/>
    </row>
    <row r="636" spans="2:5" x14ac:dyDescent="0.25">
      <c r="B636" s="20" t="s">
        <v>36</v>
      </c>
      <c r="C636" s="10">
        <v>25</v>
      </c>
      <c r="D636" s="17"/>
      <c r="E636" s="17"/>
    </row>
    <row r="637" spans="2:5" x14ac:dyDescent="0.25">
      <c r="B637" s="21" t="s">
        <v>26</v>
      </c>
      <c r="C637" s="11">
        <v>10</v>
      </c>
      <c r="D637" s="17"/>
      <c r="E637" s="17"/>
    </row>
    <row r="638" spans="2:5" x14ac:dyDescent="0.25">
      <c r="B638" s="21" t="s">
        <v>24</v>
      </c>
      <c r="C638" s="11">
        <v>3</v>
      </c>
      <c r="D638" s="17"/>
      <c r="E638" s="17"/>
    </row>
    <row r="639" spans="2:5" x14ac:dyDescent="0.25">
      <c r="B639" s="21" t="s">
        <v>25</v>
      </c>
      <c r="C639" s="11">
        <v>9</v>
      </c>
      <c r="D639" s="17"/>
      <c r="E639" s="17"/>
    </row>
    <row r="640" spans="2:5" x14ac:dyDescent="0.25">
      <c r="B640" s="21" t="s">
        <v>29</v>
      </c>
      <c r="C640" s="11">
        <v>3</v>
      </c>
      <c r="D640" s="17"/>
      <c r="E640" s="17"/>
    </row>
    <row r="641" spans="2:5" x14ac:dyDescent="0.25">
      <c r="B641" s="20" t="s">
        <v>22</v>
      </c>
      <c r="C641" s="10">
        <v>279</v>
      </c>
      <c r="D641" s="17"/>
      <c r="E641" s="17"/>
    </row>
    <row r="642" spans="2:5" x14ac:dyDescent="0.25">
      <c r="B642" s="21" t="s">
        <v>26</v>
      </c>
      <c r="C642" s="11">
        <v>116</v>
      </c>
      <c r="D642" s="17"/>
      <c r="E642" s="17"/>
    </row>
    <row r="643" spans="2:5" x14ac:dyDescent="0.25">
      <c r="B643" s="21" t="s">
        <v>24</v>
      </c>
      <c r="C643" s="11">
        <v>41</v>
      </c>
      <c r="D643" s="17"/>
      <c r="E643" s="17"/>
    </row>
    <row r="644" spans="2:5" x14ac:dyDescent="0.25">
      <c r="B644" s="21" t="s">
        <v>23</v>
      </c>
      <c r="C644" s="11">
        <v>30</v>
      </c>
      <c r="D644" s="17"/>
      <c r="E644" s="17"/>
    </row>
    <row r="645" spans="2:5" x14ac:dyDescent="0.25">
      <c r="B645" s="21" t="s">
        <v>25</v>
      </c>
      <c r="C645" s="11">
        <v>64</v>
      </c>
      <c r="D645" s="17"/>
      <c r="E645" s="17"/>
    </row>
    <row r="646" spans="2:5" x14ac:dyDescent="0.25">
      <c r="B646" s="21" t="s">
        <v>29</v>
      </c>
      <c r="C646" s="11">
        <v>28</v>
      </c>
      <c r="D646" s="17"/>
      <c r="E646" s="17"/>
    </row>
    <row r="647" spans="2:5" x14ac:dyDescent="0.25">
      <c r="B647" s="16" t="s">
        <v>3</v>
      </c>
      <c r="C647" s="13">
        <v>104</v>
      </c>
      <c r="D647" s="24">
        <f>C648/C647</f>
        <v>0.75961538461538458</v>
      </c>
      <c r="E647" s="24">
        <f>C648/(C647-C650-C651)</f>
        <v>0.96341463414634143</v>
      </c>
    </row>
    <row r="648" spans="2:5" x14ac:dyDescent="0.25">
      <c r="B648" s="20" t="s">
        <v>79</v>
      </c>
      <c r="C648" s="10">
        <v>79</v>
      </c>
      <c r="D648" s="17"/>
      <c r="E648" s="17"/>
    </row>
    <row r="649" spans="2:5" x14ac:dyDescent="0.25">
      <c r="B649" s="20" t="s">
        <v>22</v>
      </c>
      <c r="C649" s="10">
        <v>25</v>
      </c>
      <c r="D649" s="17"/>
      <c r="E649" s="17"/>
    </row>
    <row r="650" spans="2:5" x14ac:dyDescent="0.25">
      <c r="B650" s="21" t="s">
        <v>26</v>
      </c>
      <c r="C650" s="11">
        <v>14</v>
      </c>
      <c r="D650" s="17"/>
      <c r="E650" s="17"/>
    </row>
    <row r="651" spans="2:5" x14ac:dyDescent="0.25">
      <c r="B651" s="21" t="s">
        <v>24</v>
      </c>
      <c r="C651" s="11">
        <v>8</v>
      </c>
      <c r="D651" s="17"/>
      <c r="E651" s="17"/>
    </row>
    <row r="652" spans="2:5" x14ac:dyDescent="0.25">
      <c r="B652" s="21" t="s">
        <v>23</v>
      </c>
      <c r="C652" s="11">
        <v>1</v>
      </c>
      <c r="D652" s="17"/>
      <c r="E652" s="17"/>
    </row>
    <row r="653" spans="2:5" x14ac:dyDescent="0.25">
      <c r="B653" s="21" t="s">
        <v>25</v>
      </c>
      <c r="C653" s="11">
        <v>1</v>
      </c>
      <c r="D653" s="17"/>
      <c r="E653" s="17"/>
    </row>
    <row r="654" spans="2:5" x14ac:dyDescent="0.25">
      <c r="B654" s="21" t="s">
        <v>29</v>
      </c>
      <c r="C654" s="11">
        <v>1</v>
      </c>
      <c r="D654" s="17"/>
      <c r="E654" s="17"/>
    </row>
    <row r="655" spans="2:5" x14ac:dyDescent="0.25">
      <c r="B655" s="16" t="s">
        <v>14</v>
      </c>
      <c r="C655" s="13">
        <v>186</v>
      </c>
      <c r="D655" s="24">
        <f>C656/C655</f>
        <v>0.69354838709677424</v>
      </c>
      <c r="E655" s="24">
        <f>C656/(C655-C660-C661)</f>
        <v>0.92142857142857137</v>
      </c>
    </row>
    <row r="656" spans="2:5" x14ac:dyDescent="0.25">
      <c r="B656" s="20" t="s">
        <v>79</v>
      </c>
      <c r="C656" s="10">
        <v>129</v>
      </c>
      <c r="D656" s="17"/>
      <c r="E656" s="17"/>
    </row>
    <row r="657" spans="2:5" x14ac:dyDescent="0.25">
      <c r="B657" s="20" t="s">
        <v>36</v>
      </c>
      <c r="C657" s="10">
        <v>1</v>
      </c>
      <c r="D657" s="17"/>
      <c r="E657" s="17"/>
    </row>
    <row r="658" spans="2:5" x14ac:dyDescent="0.25">
      <c r="B658" s="21" t="s">
        <v>25</v>
      </c>
      <c r="C658" s="11">
        <v>1</v>
      </c>
      <c r="D658" s="17"/>
      <c r="E658" s="17"/>
    </row>
    <row r="659" spans="2:5" x14ac:dyDescent="0.25">
      <c r="B659" s="20" t="s">
        <v>22</v>
      </c>
      <c r="C659" s="10">
        <v>56</v>
      </c>
      <c r="D659" s="17"/>
      <c r="E659" s="17"/>
    </row>
    <row r="660" spans="2:5" x14ac:dyDescent="0.25">
      <c r="B660" s="21" t="s">
        <v>26</v>
      </c>
      <c r="C660" s="11">
        <v>26</v>
      </c>
      <c r="D660" s="17"/>
      <c r="E660" s="17"/>
    </row>
    <row r="661" spans="2:5" x14ac:dyDescent="0.25">
      <c r="B661" s="21" t="s">
        <v>24</v>
      </c>
      <c r="C661" s="11">
        <v>20</v>
      </c>
      <c r="D661" s="17"/>
      <c r="E661" s="17"/>
    </row>
    <row r="662" spans="2:5" x14ac:dyDescent="0.25">
      <c r="B662" s="21" t="s">
        <v>23</v>
      </c>
      <c r="C662" s="11">
        <v>5</v>
      </c>
      <c r="D662" s="17"/>
      <c r="E662" s="17"/>
    </row>
    <row r="663" spans="2:5" x14ac:dyDescent="0.25">
      <c r="B663" s="21" t="s">
        <v>25</v>
      </c>
      <c r="C663" s="11">
        <v>2</v>
      </c>
      <c r="D663" s="17"/>
      <c r="E663" s="17"/>
    </row>
    <row r="664" spans="2:5" x14ac:dyDescent="0.25">
      <c r="B664" s="21" t="s">
        <v>29</v>
      </c>
      <c r="C664" s="11">
        <v>3</v>
      </c>
      <c r="D664" s="17"/>
      <c r="E664" s="17"/>
    </row>
    <row r="665" spans="2:5" x14ac:dyDescent="0.25">
      <c r="B665" s="16" t="s">
        <v>7</v>
      </c>
      <c r="C665" s="13">
        <v>177</v>
      </c>
      <c r="D665" s="24">
        <f>C666/C665</f>
        <v>0.8192090395480226</v>
      </c>
      <c r="E665" s="24">
        <f>C666/(C665-C670-C671)</f>
        <v>0.96666666666666667</v>
      </c>
    </row>
    <row r="666" spans="2:5" x14ac:dyDescent="0.25">
      <c r="B666" s="20" t="s">
        <v>79</v>
      </c>
      <c r="C666" s="10">
        <v>145</v>
      </c>
      <c r="D666" s="17"/>
      <c r="E666" s="17"/>
    </row>
    <row r="667" spans="2:5" x14ac:dyDescent="0.25">
      <c r="B667" s="20" t="s">
        <v>36</v>
      </c>
      <c r="C667" s="10">
        <v>2</v>
      </c>
      <c r="D667" s="17"/>
      <c r="E667" s="17"/>
    </row>
    <row r="668" spans="2:5" x14ac:dyDescent="0.25">
      <c r="B668" s="21" t="s">
        <v>25</v>
      </c>
      <c r="C668" s="11">
        <v>2</v>
      </c>
      <c r="D668" s="17"/>
      <c r="E668" s="17"/>
    </row>
    <row r="669" spans="2:5" x14ac:dyDescent="0.25">
      <c r="B669" s="20" t="s">
        <v>22</v>
      </c>
      <c r="C669" s="10">
        <v>30</v>
      </c>
      <c r="D669" s="17"/>
      <c r="E669" s="17"/>
    </row>
    <row r="670" spans="2:5" x14ac:dyDescent="0.25">
      <c r="B670" s="21" t="s">
        <v>26</v>
      </c>
      <c r="C670" s="11">
        <v>22</v>
      </c>
      <c r="D670" s="17"/>
      <c r="E670" s="17"/>
    </row>
    <row r="671" spans="2:5" x14ac:dyDescent="0.25">
      <c r="B671" s="21" t="s">
        <v>24</v>
      </c>
      <c r="C671" s="11">
        <v>5</v>
      </c>
      <c r="D671" s="17"/>
      <c r="E671" s="17"/>
    </row>
    <row r="672" spans="2:5" x14ac:dyDescent="0.25">
      <c r="B672" s="21" t="s">
        <v>25</v>
      </c>
      <c r="C672" s="11">
        <v>2</v>
      </c>
      <c r="D672" s="17"/>
      <c r="E672" s="17"/>
    </row>
    <row r="673" spans="2:5" x14ac:dyDescent="0.25">
      <c r="B673" s="21" t="s">
        <v>29</v>
      </c>
      <c r="C673" s="11">
        <v>1</v>
      </c>
      <c r="D673" s="17"/>
      <c r="E673" s="17"/>
    </row>
    <row r="674" spans="2:5" x14ac:dyDescent="0.25">
      <c r="B674" s="16" t="s">
        <v>8</v>
      </c>
      <c r="C674" s="13">
        <v>51</v>
      </c>
      <c r="D674" s="24">
        <f>C675/C674</f>
        <v>0.62745098039215685</v>
      </c>
      <c r="E674" s="24">
        <f>C675/(C674-C677-C678)</f>
        <v>0.71111111111111114</v>
      </c>
    </row>
    <row r="675" spans="2:5" x14ac:dyDescent="0.25">
      <c r="B675" s="20" t="s">
        <v>79</v>
      </c>
      <c r="C675" s="10">
        <v>32</v>
      </c>
      <c r="D675" s="17"/>
      <c r="E675" s="17"/>
    </row>
    <row r="676" spans="2:5" x14ac:dyDescent="0.25">
      <c r="B676" s="20" t="s">
        <v>22</v>
      </c>
      <c r="C676" s="10">
        <v>19</v>
      </c>
      <c r="D676" s="17"/>
      <c r="E676" s="17"/>
    </row>
    <row r="677" spans="2:5" x14ac:dyDescent="0.25">
      <c r="B677" s="21" t="s">
        <v>26</v>
      </c>
      <c r="C677" s="11">
        <v>5</v>
      </c>
      <c r="D677" s="17"/>
      <c r="E677" s="17"/>
    </row>
    <row r="678" spans="2:5" x14ac:dyDescent="0.25">
      <c r="B678" s="21" t="s">
        <v>24</v>
      </c>
      <c r="C678" s="11">
        <v>1</v>
      </c>
      <c r="D678" s="17"/>
      <c r="E678" s="17"/>
    </row>
    <row r="679" spans="2:5" x14ac:dyDescent="0.25">
      <c r="B679" s="21" t="s">
        <v>23</v>
      </c>
      <c r="C679" s="11">
        <v>1</v>
      </c>
      <c r="D679" s="17"/>
      <c r="E679" s="17"/>
    </row>
    <row r="680" spans="2:5" x14ac:dyDescent="0.25">
      <c r="B680" s="21" t="s">
        <v>25</v>
      </c>
      <c r="C680" s="11">
        <v>11</v>
      </c>
      <c r="D680" s="17"/>
      <c r="E680" s="17"/>
    </row>
    <row r="681" spans="2:5" x14ac:dyDescent="0.25">
      <c r="B681" s="21" t="s">
        <v>29</v>
      </c>
      <c r="C681" s="11">
        <v>1</v>
      </c>
      <c r="D681" s="17"/>
      <c r="E681" s="17"/>
    </row>
    <row r="682" spans="2:5" x14ac:dyDescent="0.25">
      <c r="B682" s="16" t="s">
        <v>33</v>
      </c>
      <c r="C682" s="13">
        <v>77</v>
      </c>
      <c r="D682" s="24">
        <f>C683/C682</f>
        <v>0.77922077922077926</v>
      </c>
      <c r="E682" s="24">
        <f>C683/(C682-C685-C686)</f>
        <v>0.9375</v>
      </c>
    </row>
    <row r="683" spans="2:5" x14ac:dyDescent="0.25">
      <c r="B683" s="20" t="s">
        <v>79</v>
      </c>
      <c r="C683" s="10">
        <v>60</v>
      </c>
      <c r="D683" s="17"/>
      <c r="E683" s="17"/>
    </row>
    <row r="684" spans="2:5" x14ac:dyDescent="0.25">
      <c r="B684" s="20" t="s">
        <v>22</v>
      </c>
      <c r="C684" s="10">
        <v>17</v>
      </c>
      <c r="D684" s="17"/>
      <c r="E684" s="17"/>
    </row>
    <row r="685" spans="2:5" x14ac:dyDescent="0.25">
      <c r="B685" s="21" t="s">
        <v>26</v>
      </c>
      <c r="C685" s="11">
        <v>7</v>
      </c>
      <c r="D685" s="17"/>
      <c r="E685" s="17"/>
    </row>
    <row r="686" spans="2:5" x14ac:dyDescent="0.25">
      <c r="B686" s="21" t="s">
        <v>24</v>
      </c>
      <c r="C686" s="11">
        <v>6</v>
      </c>
      <c r="D686" s="17"/>
      <c r="E686" s="17"/>
    </row>
    <row r="687" spans="2:5" x14ac:dyDescent="0.25">
      <c r="B687" s="21" t="s">
        <v>23</v>
      </c>
      <c r="C687" s="11">
        <v>3</v>
      </c>
      <c r="D687" s="17"/>
      <c r="E687" s="17"/>
    </row>
    <row r="688" spans="2:5" x14ac:dyDescent="0.25">
      <c r="B688" s="21" t="s">
        <v>29</v>
      </c>
      <c r="C688" s="11">
        <v>1</v>
      </c>
      <c r="D688" s="17"/>
      <c r="E688" s="17"/>
    </row>
    <row r="689" spans="2:5" x14ac:dyDescent="0.25">
      <c r="B689" s="16" t="s">
        <v>30</v>
      </c>
      <c r="C689" s="13">
        <v>114</v>
      </c>
      <c r="D689" s="24">
        <f>C690/C689</f>
        <v>0.66666666666666663</v>
      </c>
      <c r="E689" s="24">
        <f>C690/(C689-C692-C693-C696-C697)</f>
        <v>0.95</v>
      </c>
    </row>
    <row r="690" spans="2:5" x14ac:dyDescent="0.25">
      <c r="B690" s="20" t="s">
        <v>79</v>
      </c>
      <c r="C690" s="10">
        <v>76</v>
      </c>
      <c r="D690" s="17"/>
      <c r="E690" s="17"/>
    </row>
    <row r="691" spans="2:5" x14ac:dyDescent="0.25">
      <c r="B691" s="20" t="s">
        <v>36</v>
      </c>
      <c r="C691" s="10">
        <v>8</v>
      </c>
      <c r="D691" s="17"/>
      <c r="E691" s="17"/>
    </row>
    <row r="692" spans="2:5" x14ac:dyDescent="0.25">
      <c r="B692" s="21" t="s">
        <v>26</v>
      </c>
      <c r="C692" s="11">
        <v>4</v>
      </c>
      <c r="D692" s="17"/>
      <c r="E692" s="17"/>
    </row>
    <row r="693" spans="2:5" x14ac:dyDescent="0.25">
      <c r="B693" s="21" t="s">
        <v>24</v>
      </c>
      <c r="C693" s="11">
        <v>3</v>
      </c>
      <c r="D693" s="17"/>
      <c r="E693" s="17"/>
    </row>
    <row r="694" spans="2:5" x14ac:dyDescent="0.25">
      <c r="B694" s="21" t="s">
        <v>29</v>
      </c>
      <c r="C694" s="11">
        <v>1</v>
      </c>
      <c r="D694" s="17"/>
      <c r="E694" s="17"/>
    </row>
    <row r="695" spans="2:5" x14ac:dyDescent="0.25">
      <c r="B695" s="20" t="s">
        <v>22</v>
      </c>
      <c r="C695" s="10">
        <v>30</v>
      </c>
      <c r="D695" s="17"/>
      <c r="E695" s="17"/>
    </row>
    <row r="696" spans="2:5" x14ac:dyDescent="0.25">
      <c r="B696" s="21" t="s">
        <v>26</v>
      </c>
      <c r="C696" s="11">
        <v>19</v>
      </c>
      <c r="D696" s="17"/>
      <c r="E696" s="17"/>
    </row>
    <row r="697" spans="2:5" x14ac:dyDescent="0.25">
      <c r="B697" s="21" t="s">
        <v>24</v>
      </c>
      <c r="C697" s="11">
        <v>8</v>
      </c>
      <c r="D697" s="17"/>
      <c r="E697" s="17"/>
    </row>
    <row r="698" spans="2:5" x14ac:dyDescent="0.25">
      <c r="B698" s="21" t="s">
        <v>29</v>
      </c>
      <c r="C698" s="11">
        <v>3</v>
      </c>
      <c r="D698" s="17"/>
      <c r="E698" s="17"/>
    </row>
    <row r="699" spans="2:5" x14ac:dyDescent="0.25">
      <c r="B699" s="16" t="s">
        <v>73</v>
      </c>
      <c r="C699" s="13">
        <v>35</v>
      </c>
      <c r="D699" s="24">
        <f>C700/C699</f>
        <v>0.5714285714285714</v>
      </c>
      <c r="E699" s="24">
        <f>C700/(C699-C702-C703)</f>
        <v>0.86956521739130432</v>
      </c>
    </row>
    <row r="700" spans="2:5" x14ac:dyDescent="0.25">
      <c r="B700" s="20" t="s">
        <v>79</v>
      </c>
      <c r="C700" s="10">
        <v>20</v>
      </c>
      <c r="D700" s="17"/>
      <c r="E700" s="17"/>
    </row>
    <row r="701" spans="2:5" x14ac:dyDescent="0.25">
      <c r="B701" s="20" t="s">
        <v>22</v>
      </c>
      <c r="C701" s="10">
        <v>15</v>
      </c>
      <c r="D701" s="17"/>
      <c r="E701" s="17"/>
    </row>
    <row r="702" spans="2:5" x14ac:dyDescent="0.25">
      <c r="B702" s="21" t="s">
        <v>26</v>
      </c>
      <c r="C702" s="11">
        <v>10</v>
      </c>
      <c r="D702" s="17"/>
      <c r="E702" s="17"/>
    </row>
    <row r="703" spans="2:5" x14ac:dyDescent="0.25">
      <c r="B703" s="21" t="s">
        <v>24</v>
      </c>
      <c r="C703" s="11">
        <v>2</v>
      </c>
      <c r="D703" s="17"/>
      <c r="E703" s="17"/>
    </row>
    <row r="704" spans="2:5" x14ac:dyDescent="0.25">
      <c r="B704" s="21" t="s">
        <v>23</v>
      </c>
      <c r="C704" s="11">
        <v>1</v>
      </c>
      <c r="D704" s="17"/>
      <c r="E704" s="17"/>
    </row>
    <row r="705" spans="2:5" x14ac:dyDescent="0.25">
      <c r="B705" s="21" t="s">
        <v>25</v>
      </c>
      <c r="C705" s="11">
        <v>2</v>
      </c>
      <c r="D705" s="17"/>
      <c r="E705" s="17"/>
    </row>
    <row r="706" spans="2:5" x14ac:dyDescent="0.25">
      <c r="B706" s="16" t="s">
        <v>2</v>
      </c>
      <c r="C706" s="13">
        <v>217</v>
      </c>
      <c r="D706" s="24">
        <f>C707/C706</f>
        <v>0.77419354838709675</v>
      </c>
      <c r="E706" s="24">
        <f>C707/(C706-C709-C712-C713)</f>
        <v>0.92307692307692313</v>
      </c>
    </row>
    <row r="707" spans="2:5" x14ac:dyDescent="0.25">
      <c r="B707" s="20" t="s">
        <v>79</v>
      </c>
      <c r="C707" s="10">
        <v>168</v>
      </c>
      <c r="D707" s="17"/>
      <c r="E707" s="17"/>
    </row>
    <row r="708" spans="2:5" x14ac:dyDescent="0.25">
      <c r="B708" s="20" t="s">
        <v>36</v>
      </c>
      <c r="C708" s="10">
        <v>6</v>
      </c>
      <c r="D708" s="17"/>
      <c r="E708" s="17"/>
    </row>
    <row r="709" spans="2:5" x14ac:dyDescent="0.25">
      <c r="B709" s="21" t="s">
        <v>24</v>
      </c>
      <c r="C709" s="11">
        <v>4</v>
      </c>
      <c r="D709" s="17"/>
      <c r="E709" s="17"/>
    </row>
    <row r="710" spans="2:5" x14ac:dyDescent="0.25">
      <c r="B710" s="21" t="s">
        <v>29</v>
      </c>
      <c r="C710" s="11">
        <v>2</v>
      </c>
      <c r="D710" s="17"/>
      <c r="E710" s="17"/>
    </row>
    <row r="711" spans="2:5" x14ac:dyDescent="0.25">
      <c r="B711" s="20" t="s">
        <v>22</v>
      </c>
      <c r="C711" s="10">
        <v>43</v>
      </c>
      <c r="D711" s="17"/>
      <c r="E711" s="17"/>
    </row>
    <row r="712" spans="2:5" x14ac:dyDescent="0.25">
      <c r="B712" s="21" t="s">
        <v>26</v>
      </c>
      <c r="C712" s="11">
        <v>14</v>
      </c>
      <c r="D712" s="17"/>
      <c r="E712" s="17"/>
    </row>
    <row r="713" spans="2:5" x14ac:dyDescent="0.25">
      <c r="B713" s="21" t="s">
        <v>24</v>
      </c>
      <c r="C713" s="11">
        <v>17</v>
      </c>
      <c r="D713" s="17"/>
      <c r="E713" s="17"/>
    </row>
    <row r="714" spans="2:5" x14ac:dyDescent="0.25">
      <c r="B714" s="21" t="s">
        <v>23</v>
      </c>
      <c r="C714" s="11">
        <v>1</v>
      </c>
      <c r="D714" s="17"/>
      <c r="E714" s="17"/>
    </row>
    <row r="715" spans="2:5" x14ac:dyDescent="0.25">
      <c r="B715" s="21" t="s">
        <v>25</v>
      </c>
      <c r="C715" s="11">
        <v>1</v>
      </c>
      <c r="D715" s="17"/>
      <c r="E715" s="17"/>
    </row>
    <row r="716" spans="2:5" x14ac:dyDescent="0.25">
      <c r="B716" s="21" t="s">
        <v>29</v>
      </c>
      <c r="C716" s="11">
        <v>10</v>
      </c>
      <c r="D716" s="17"/>
      <c r="E716" s="17"/>
    </row>
    <row r="717" spans="2:5" x14ac:dyDescent="0.25">
      <c r="B717" s="16" t="s">
        <v>16</v>
      </c>
      <c r="C717" s="13">
        <v>138</v>
      </c>
      <c r="D717" s="24">
        <f>C718/C717</f>
        <v>0.73913043478260865</v>
      </c>
      <c r="E717" s="24">
        <f>C718/(C717-C720-C723-C724)</f>
        <v>0.89473684210526316</v>
      </c>
    </row>
    <row r="718" spans="2:5" x14ac:dyDescent="0.25">
      <c r="B718" s="20" t="s">
        <v>79</v>
      </c>
      <c r="C718" s="10">
        <v>102</v>
      </c>
      <c r="D718" s="17"/>
      <c r="E718" s="17"/>
    </row>
    <row r="719" spans="2:5" x14ac:dyDescent="0.25">
      <c r="B719" s="20" t="s">
        <v>36</v>
      </c>
      <c r="C719" s="10">
        <v>3</v>
      </c>
      <c r="D719" s="17"/>
      <c r="E719" s="17"/>
    </row>
    <row r="720" spans="2:5" x14ac:dyDescent="0.25">
      <c r="B720" s="21" t="s">
        <v>24</v>
      </c>
      <c r="C720" s="11">
        <v>2</v>
      </c>
      <c r="D720" s="17"/>
      <c r="E720" s="17"/>
    </row>
    <row r="721" spans="2:5" x14ac:dyDescent="0.25">
      <c r="B721" s="21" t="s">
        <v>29</v>
      </c>
      <c r="C721" s="11">
        <v>1</v>
      </c>
      <c r="D721" s="17"/>
      <c r="E721" s="17"/>
    </row>
    <row r="722" spans="2:5" x14ac:dyDescent="0.25">
      <c r="B722" s="20" t="s">
        <v>22</v>
      </c>
      <c r="C722" s="10">
        <v>33</v>
      </c>
      <c r="D722" s="17"/>
      <c r="E722" s="17"/>
    </row>
    <row r="723" spans="2:5" x14ac:dyDescent="0.25">
      <c r="B723" s="21" t="s">
        <v>26</v>
      </c>
      <c r="C723" s="11">
        <v>17</v>
      </c>
      <c r="D723" s="17"/>
      <c r="E723" s="17"/>
    </row>
    <row r="724" spans="2:5" x14ac:dyDescent="0.25">
      <c r="B724" s="21" t="s">
        <v>24</v>
      </c>
      <c r="C724" s="11">
        <v>5</v>
      </c>
      <c r="D724" s="17"/>
      <c r="E724" s="17"/>
    </row>
    <row r="725" spans="2:5" x14ac:dyDescent="0.25">
      <c r="B725" s="21" t="s">
        <v>23</v>
      </c>
      <c r="C725" s="11">
        <v>5</v>
      </c>
      <c r="D725" s="17"/>
      <c r="E725" s="17"/>
    </row>
    <row r="726" spans="2:5" x14ac:dyDescent="0.25">
      <c r="B726" s="21" t="s">
        <v>25</v>
      </c>
      <c r="C726" s="11">
        <v>4</v>
      </c>
      <c r="D726" s="17"/>
      <c r="E726" s="17"/>
    </row>
    <row r="727" spans="2:5" x14ac:dyDescent="0.25">
      <c r="B727" s="21" t="s">
        <v>29</v>
      </c>
      <c r="C727" s="11">
        <v>2</v>
      </c>
      <c r="D727" s="17"/>
      <c r="E727" s="17"/>
    </row>
    <row r="728" spans="2:5" x14ac:dyDescent="0.25">
      <c r="B728" s="16" t="s">
        <v>20</v>
      </c>
      <c r="C728" s="13">
        <v>81</v>
      </c>
      <c r="D728" s="24">
        <f>C729/C728</f>
        <v>0.66666666666666663</v>
      </c>
      <c r="E728" s="24">
        <f>C729/(C728-C731-C732)</f>
        <v>0.9152542372881356</v>
      </c>
    </row>
    <row r="729" spans="2:5" x14ac:dyDescent="0.25">
      <c r="B729" s="20" t="s">
        <v>79</v>
      </c>
      <c r="C729" s="10">
        <v>54</v>
      </c>
      <c r="D729" s="17"/>
      <c r="E729" s="17"/>
    </row>
    <row r="730" spans="2:5" x14ac:dyDescent="0.25">
      <c r="B730" s="20" t="s">
        <v>22</v>
      </c>
      <c r="C730" s="10">
        <v>27</v>
      </c>
      <c r="D730" s="17"/>
      <c r="E730" s="17"/>
    </row>
    <row r="731" spans="2:5" x14ac:dyDescent="0.25">
      <c r="B731" s="21" t="s">
        <v>26</v>
      </c>
      <c r="C731" s="11">
        <v>8</v>
      </c>
      <c r="D731" s="17"/>
      <c r="E731" s="17"/>
    </row>
    <row r="732" spans="2:5" x14ac:dyDescent="0.25">
      <c r="B732" s="21" t="s">
        <v>24</v>
      </c>
      <c r="C732" s="11">
        <v>14</v>
      </c>
      <c r="D732" s="17"/>
      <c r="E732" s="17"/>
    </row>
    <row r="733" spans="2:5" x14ac:dyDescent="0.25">
      <c r="B733" s="21" t="s">
        <v>23</v>
      </c>
      <c r="C733" s="11">
        <v>2</v>
      </c>
      <c r="D733" s="17"/>
      <c r="E733" s="17"/>
    </row>
    <row r="734" spans="2:5" x14ac:dyDescent="0.25">
      <c r="B734" s="21" t="s">
        <v>25</v>
      </c>
      <c r="C734" s="11">
        <v>1</v>
      </c>
      <c r="D734" s="17"/>
      <c r="E734" s="17"/>
    </row>
    <row r="735" spans="2:5" x14ac:dyDescent="0.25">
      <c r="B735" s="21" t="s">
        <v>29</v>
      </c>
      <c r="C735" s="11">
        <v>2</v>
      </c>
      <c r="D735" s="17"/>
      <c r="E735" s="17"/>
    </row>
    <row r="736" spans="2:5" x14ac:dyDescent="0.25">
      <c r="B736" s="16" t="s">
        <v>10</v>
      </c>
      <c r="C736" s="13">
        <v>173</v>
      </c>
      <c r="D736" s="24">
        <f>C737/C736</f>
        <v>0.67630057803468213</v>
      </c>
      <c r="E736" s="24">
        <f>C737/(C736-C739-C742-C743)</f>
        <v>0.84172661870503596</v>
      </c>
    </row>
    <row r="737" spans="2:5" x14ac:dyDescent="0.25">
      <c r="B737" s="20" t="s">
        <v>79</v>
      </c>
      <c r="C737" s="10">
        <v>117</v>
      </c>
      <c r="D737" s="17"/>
      <c r="E737" s="17"/>
    </row>
    <row r="738" spans="2:5" x14ac:dyDescent="0.25">
      <c r="B738" s="20" t="s">
        <v>36</v>
      </c>
      <c r="C738" s="10">
        <v>5</v>
      </c>
      <c r="D738" s="17"/>
      <c r="E738" s="17"/>
    </row>
    <row r="739" spans="2:5" x14ac:dyDescent="0.25">
      <c r="B739" s="21" t="s">
        <v>24</v>
      </c>
      <c r="C739" s="11">
        <v>3</v>
      </c>
      <c r="D739" s="17"/>
      <c r="E739" s="17"/>
    </row>
    <row r="740" spans="2:5" x14ac:dyDescent="0.25">
      <c r="B740" s="21" t="s">
        <v>29</v>
      </c>
      <c r="C740" s="11">
        <v>2</v>
      </c>
      <c r="D740" s="17"/>
      <c r="E740" s="17"/>
    </row>
    <row r="741" spans="2:5" x14ac:dyDescent="0.25">
      <c r="B741" s="20" t="s">
        <v>22</v>
      </c>
      <c r="C741" s="10">
        <v>51</v>
      </c>
      <c r="D741" s="17"/>
      <c r="E741" s="17"/>
    </row>
    <row r="742" spans="2:5" x14ac:dyDescent="0.25">
      <c r="B742" s="21" t="s">
        <v>26</v>
      </c>
      <c r="C742" s="11">
        <v>19</v>
      </c>
      <c r="D742" s="17"/>
      <c r="E742" s="17"/>
    </row>
    <row r="743" spans="2:5" x14ac:dyDescent="0.25">
      <c r="B743" s="21" t="s">
        <v>24</v>
      </c>
      <c r="C743" s="11">
        <v>12</v>
      </c>
      <c r="D743" s="17"/>
      <c r="E743" s="17"/>
    </row>
    <row r="744" spans="2:5" x14ac:dyDescent="0.25">
      <c r="B744" s="21" t="s">
        <v>23</v>
      </c>
      <c r="C744" s="11">
        <v>11</v>
      </c>
      <c r="D744" s="17"/>
      <c r="E744" s="17"/>
    </row>
    <row r="745" spans="2:5" x14ac:dyDescent="0.25">
      <c r="B745" s="21" t="s">
        <v>25</v>
      </c>
      <c r="C745" s="11">
        <v>6</v>
      </c>
      <c r="D745" s="17"/>
      <c r="E745" s="17"/>
    </row>
    <row r="746" spans="2:5" x14ac:dyDescent="0.25">
      <c r="B746" s="21" t="s">
        <v>29</v>
      </c>
      <c r="C746" s="11">
        <v>3</v>
      </c>
      <c r="D746" s="17"/>
      <c r="E746" s="17"/>
    </row>
    <row r="747" spans="2:5" x14ac:dyDescent="0.25">
      <c r="B747" s="16" t="s">
        <v>38</v>
      </c>
      <c r="C747" s="13">
        <v>54</v>
      </c>
      <c r="D747" s="24">
        <f>C748/C747</f>
        <v>0.68518518518518523</v>
      </c>
      <c r="E747" s="24">
        <f>C748/(C747-C752-C753)</f>
        <v>0.94871794871794868</v>
      </c>
    </row>
    <row r="748" spans="2:5" x14ac:dyDescent="0.25">
      <c r="B748" s="20" t="s">
        <v>79</v>
      </c>
      <c r="C748" s="10">
        <v>37</v>
      </c>
      <c r="D748" s="17"/>
      <c r="E748" s="17"/>
    </row>
    <row r="749" spans="2:5" x14ac:dyDescent="0.25">
      <c r="B749" s="20" t="s">
        <v>36</v>
      </c>
      <c r="C749" s="10">
        <v>1</v>
      </c>
      <c r="D749" s="17"/>
      <c r="E749" s="17"/>
    </row>
    <row r="750" spans="2:5" x14ac:dyDescent="0.25">
      <c r="B750" s="21" t="s">
        <v>25</v>
      </c>
      <c r="C750" s="11">
        <v>1</v>
      </c>
      <c r="D750" s="17"/>
      <c r="E750" s="17"/>
    </row>
    <row r="751" spans="2:5" x14ac:dyDescent="0.25">
      <c r="B751" s="20" t="s">
        <v>22</v>
      </c>
      <c r="C751" s="10">
        <v>16</v>
      </c>
      <c r="D751" s="17"/>
      <c r="E751" s="17"/>
    </row>
    <row r="752" spans="2:5" x14ac:dyDescent="0.25">
      <c r="B752" s="21" t="s">
        <v>26</v>
      </c>
      <c r="C752" s="11">
        <v>12</v>
      </c>
      <c r="D752" s="17"/>
      <c r="E752" s="17"/>
    </row>
    <row r="753" spans="2:5" x14ac:dyDescent="0.25">
      <c r="B753" s="21" t="s">
        <v>24</v>
      </c>
      <c r="C753" s="11">
        <v>3</v>
      </c>
      <c r="D753" s="17"/>
      <c r="E753" s="17"/>
    </row>
    <row r="754" spans="2:5" x14ac:dyDescent="0.25">
      <c r="B754" s="21" t="s">
        <v>29</v>
      </c>
      <c r="C754" s="11">
        <v>1</v>
      </c>
      <c r="D754" s="17"/>
      <c r="E754" s="17"/>
    </row>
    <row r="755" spans="2:5" x14ac:dyDescent="0.25">
      <c r="B755" s="16" t="s">
        <v>6</v>
      </c>
      <c r="C755" s="13">
        <v>31</v>
      </c>
      <c r="D755" s="24">
        <f>C756/C755</f>
        <v>0.74193548387096775</v>
      </c>
      <c r="E755" s="24">
        <f>C756/(C755-C758-C759)</f>
        <v>0.88461538461538458</v>
      </c>
    </row>
    <row r="756" spans="2:5" x14ac:dyDescent="0.25">
      <c r="B756" s="20" t="s">
        <v>79</v>
      </c>
      <c r="C756" s="10">
        <v>23</v>
      </c>
      <c r="D756" s="17"/>
      <c r="E756" s="17"/>
    </row>
    <row r="757" spans="2:5" x14ac:dyDescent="0.25">
      <c r="B757" s="20" t="s">
        <v>22</v>
      </c>
      <c r="C757" s="10">
        <v>8</v>
      </c>
      <c r="D757" s="17"/>
      <c r="E757" s="17"/>
    </row>
    <row r="758" spans="2:5" x14ac:dyDescent="0.25">
      <c r="B758" s="21" t="s">
        <v>26</v>
      </c>
      <c r="C758" s="11">
        <v>4</v>
      </c>
      <c r="D758" s="17"/>
      <c r="E758" s="17"/>
    </row>
    <row r="759" spans="2:5" x14ac:dyDescent="0.25">
      <c r="B759" s="21" t="s">
        <v>24</v>
      </c>
      <c r="C759" s="11">
        <v>1</v>
      </c>
      <c r="D759" s="17"/>
      <c r="E759" s="17"/>
    </row>
    <row r="760" spans="2:5" x14ac:dyDescent="0.25">
      <c r="B760" s="21" t="s">
        <v>23</v>
      </c>
      <c r="C760" s="11">
        <v>2</v>
      </c>
      <c r="D760" s="17"/>
      <c r="E760" s="17"/>
    </row>
    <row r="761" spans="2:5" x14ac:dyDescent="0.25">
      <c r="B761" s="21" t="s">
        <v>29</v>
      </c>
      <c r="C761" s="11">
        <v>1</v>
      </c>
      <c r="D761" s="17"/>
      <c r="E761" s="17"/>
    </row>
    <row r="762" spans="2:5" x14ac:dyDescent="0.25">
      <c r="B762" s="16" t="s">
        <v>13</v>
      </c>
      <c r="C762" s="13">
        <v>251</v>
      </c>
      <c r="D762" s="24">
        <f>C763/C762</f>
        <v>0.76494023904382469</v>
      </c>
      <c r="E762" s="24">
        <f>C763/(C762-C765-C769-C770)</f>
        <v>0.94581280788177335</v>
      </c>
    </row>
    <row r="763" spans="2:5" x14ac:dyDescent="0.25">
      <c r="B763" s="20" t="s">
        <v>79</v>
      </c>
      <c r="C763" s="10">
        <v>192</v>
      </c>
      <c r="D763" s="17"/>
      <c r="E763" s="17"/>
    </row>
    <row r="764" spans="2:5" x14ac:dyDescent="0.25">
      <c r="B764" s="20" t="s">
        <v>36</v>
      </c>
      <c r="C764" s="10">
        <v>3</v>
      </c>
      <c r="D764" s="17"/>
      <c r="E764" s="17"/>
    </row>
    <row r="765" spans="2:5" x14ac:dyDescent="0.25">
      <c r="B765" s="21" t="s">
        <v>26</v>
      </c>
      <c r="C765" s="11">
        <v>1</v>
      </c>
      <c r="D765" s="17"/>
      <c r="E765" s="17"/>
    </row>
    <row r="766" spans="2:5" x14ac:dyDescent="0.25">
      <c r="B766" s="21" t="s">
        <v>25</v>
      </c>
      <c r="C766" s="11">
        <v>1</v>
      </c>
      <c r="D766" s="17"/>
      <c r="E766" s="17"/>
    </row>
    <row r="767" spans="2:5" x14ac:dyDescent="0.25">
      <c r="B767" s="21" t="s">
        <v>29</v>
      </c>
      <c r="C767" s="11">
        <v>1</v>
      </c>
      <c r="D767" s="17"/>
      <c r="E767" s="17"/>
    </row>
    <row r="768" spans="2:5" x14ac:dyDescent="0.25">
      <c r="B768" s="20" t="s">
        <v>22</v>
      </c>
      <c r="C768" s="10">
        <v>56</v>
      </c>
      <c r="D768" s="17"/>
      <c r="E768" s="17"/>
    </row>
    <row r="769" spans="2:5" x14ac:dyDescent="0.25">
      <c r="B769" s="21" t="s">
        <v>26</v>
      </c>
      <c r="C769" s="11">
        <v>21</v>
      </c>
      <c r="D769" s="17"/>
      <c r="E769" s="17"/>
    </row>
    <row r="770" spans="2:5" x14ac:dyDescent="0.25">
      <c r="B770" s="21" t="s">
        <v>24</v>
      </c>
      <c r="C770" s="11">
        <v>26</v>
      </c>
      <c r="D770" s="17"/>
      <c r="E770" s="17"/>
    </row>
    <row r="771" spans="2:5" x14ac:dyDescent="0.25">
      <c r="B771" s="21" t="s">
        <v>23</v>
      </c>
      <c r="C771" s="11">
        <v>4</v>
      </c>
      <c r="D771" s="17"/>
      <c r="E771" s="17"/>
    </row>
    <row r="772" spans="2:5" x14ac:dyDescent="0.25">
      <c r="B772" s="21" t="s">
        <v>25</v>
      </c>
      <c r="C772" s="11">
        <v>3</v>
      </c>
      <c r="D772" s="17"/>
      <c r="E772" s="17"/>
    </row>
    <row r="773" spans="2:5" x14ac:dyDescent="0.25">
      <c r="B773" s="21" t="s">
        <v>29</v>
      </c>
      <c r="C773" s="11">
        <v>2</v>
      </c>
      <c r="D773" s="17"/>
      <c r="E773" s="17"/>
    </row>
    <row r="774" spans="2:5" x14ac:dyDescent="0.25">
      <c r="B774" s="16" t="s">
        <v>21</v>
      </c>
      <c r="C774" s="13">
        <v>61</v>
      </c>
      <c r="D774" s="24">
        <f>C775/C774</f>
        <v>0.65573770491803274</v>
      </c>
      <c r="E774" s="24">
        <f>C775/(C774-C777-C778)</f>
        <v>0.78431372549019607</v>
      </c>
    </row>
    <row r="775" spans="2:5" x14ac:dyDescent="0.25">
      <c r="B775" s="20" t="s">
        <v>79</v>
      </c>
      <c r="C775" s="10">
        <v>40</v>
      </c>
      <c r="D775" s="17"/>
      <c r="E775" s="17"/>
    </row>
    <row r="776" spans="2:5" x14ac:dyDescent="0.25">
      <c r="B776" s="20" t="s">
        <v>22</v>
      </c>
      <c r="C776" s="10">
        <v>21</v>
      </c>
      <c r="D776" s="17"/>
      <c r="E776" s="17"/>
    </row>
    <row r="777" spans="2:5" x14ac:dyDescent="0.25">
      <c r="B777" s="21" t="s">
        <v>26</v>
      </c>
      <c r="C777" s="11">
        <v>9</v>
      </c>
      <c r="D777" s="17"/>
      <c r="E777" s="17"/>
    </row>
    <row r="778" spans="2:5" x14ac:dyDescent="0.25">
      <c r="B778" s="21" t="s">
        <v>24</v>
      </c>
      <c r="C778" s="11">
        <v>1</v>
      </c>
      <c r="D778" s="17"/>
      <c r="E778" s="17"/>
    </row>
    <row r="779" spans="2:5" x14ac:dyDescent="0.25">
      <c r="B779" s="21" t="s">
        <v>23</v>
      </c>
      <c r="C779" s="11">
        <v>1</v>
      </c>
      <c r="D779" s="17"/>
      <c r="E779" s="17"/>
    </row>
    <row r="780" spans="2:5" x14ac:dyDescent="0.25">
      <c r="B780" s="21" t="s">
        <v>25</v>
      </c>
      <c r="C780" s="11">
        <v>10</v>
      </c>
      <c r="D780" s="17"/>
      <c r="E780" s="17"/>
    </row>
    <row r="781" spans="2:5" x14ac:dyDescent="0.25">
      <c r="B781" s="16" t="s">
        <v>17</v>
      </c>
      <c r="C781" s="13">
        <v>85</v>
      </c>
      <c r="D781" s="24">
        <f>C782/C781</f>
        <v>0.6470588235294118</v>
      </c>
      <c r="E781" s="24">
        <f>C782/(C781-C784-C786-C787)</f>
        <v>0.94827586206896552</v>
      </c>
    </row>
    <row r="782" spans="2:5" x14ac:dyDescent="0.25">
      <c r="B782" s="20" t="s">
        <v>79</v>
      </c>
      <c r="C782" s="10">
        <v>55</v>
      </c>
      <c r="D782" s="17"/>
      <c r="E782" s="17"/>
    </row>
    <row r="783" spans="2:5" x14ac:dyDescent="0.25">
      <c r="B783" s="20" t="s">
        <v>36</v>
      </c>
      <c r="C783" s="10">
        <v>1</v>
      </c>
      <c r="D783" s="17"/>
      <c r="E783" s="17"/>
    </row>
    <row r="784" spans="2:5" x14ac:dyDescent="0.25">
      <c r="B784" s="21" t="s">
        <v>26</v>
      </c>
      <c r="C784" s="11">
        <v>1</v>
      </c>
      <c r="D784" s="17"/>
      <c r="E784" s="17"/>
    </row>
    <row r="785" spans="2:5" x14ac:dyDescent="0.25">
      <c r="B785" s="20" t="s">
        <v>22</v>
      </c>
      <c r="C785" s="10">
        <v>29</v>
      </c>
      <c r="D785" s="17"/>
      <c r="E785" s="17"/>
    </row>
    <row r="786" spans="2:5" x14ac:dyDescent="0.25">
      <c r="B786" s="21" t="s">
        <v>26</v>
      </c>
      <c r="C786" s="11">
        <v>23</v>
      </c>
      <c r="D786" s="17"/>
      <c r="E786" s="17"/>
    </row>
    <row r="787" spans="2:5" x14ac:dyDescent="0.25">
      <c r="B787" s="21" t="s">
        <v>24</v>
      </c>
      <c r="C787" s="11">
        <v>3</v>
      </c>
      <c r="D787" s="17"/>
      <c r="E787" s="17"/>
    </row>
    <row r="788" spans="2:5" x14ac:dyDescent="0.25">
      <c r="B788" s="21" t="s">
        <v>25</v>
      </c>
      <c r="C788" s="11">
        <v>2</v>
      </c>
      <c r="D788" s="17"/>
      <c r="E788" s="17"/>
    </row>
    <row r="789" spans="2:5" x14ac:dyDescent="0.25">
      <c r="B789" s="21" t="s">
        <v>29</v>
      </c>
      <c r="C789" s="11">
        <v>1</v>
      </c>
      <c r="D789" s="17"/>
      <c r="E789" s="17"/>
    </row>
    <row r="790" spans="2:5" x14ac:dyDescent="0.25">
      <c r="B790" s="16" t="s">
        <v>15</v>
      </c>
      <c r="C790" s="13">
        <v>31</v>
      </c>
      <c r="D790" s="24">
        <f>C791/C790</f>
        <v>0.61290322580645162</v>
      </c>
      <c r="E790" s="24">
        <f>C791/(C790-C793-C794)</f>
        <v>0.95</v>
      </c>
    </row>
    <row r="791" spans="2:5" x14ac:dyDescent="0.25">
      <c r="B791" s="20" t="s">
        <v>79</v>
      </c>
      <c r="C791" s="10">
        <v>19</v>
      </c>
      <c r="D791" s="17"/>
      <c r="E791" s="17"/>
    </row>
    <row r="792" spans="2:5" x14ac:dyDescent="0.25">
      <c r="B792" s="20" t="s">
        <v>22</v>
      </c>
      <c r="C792" s="10">
        <v>12</v>
      </c>
      <c r="D792" s="17"/>
      <c r="E792" s="17"/>
    </row>
    <row r="793" spans="2:5" x14ac:dyDescent="0.25">
      <c r="B793" s="21" t="s">
        <v>26</v>
      </c>
      <c r="C793" s="11">
        <v>10</v>
      </c>
      <c r="D793" s="17"/>
      <c r="E793" s="17"/>
    </row>
    <row r="794" spans="2:5" x14ac:dyDescent="0.25">
      <c r="B794" s="21" t="s">
        <v>24</v>
      </c>
      <c r="C794" s="11">
        <v>1</v>
      </c>
      <c r="D794" s="17"/>
      <c r="E794" s="17"/>
    </row>
    <row r="795" spans="2:5" x14ac:dyDescent="0.25">
      <c r="B795" s="21" t="s">
        <v>29</v>
      </c>
      <c r="C795" s="11">
        <v>1</v>
      </c>
      <c r="D795" s="17"/>
      <c r="E795" s="17"/>
    </row>
    <row r="796" spans="2:5" x14ac:dyDescent="0.25">
      <c r="B796" s="16" t="s">
        <v>75</v>
      </c>
      <c r="C796" s="13">
        <v>104</v>
      </c>
      <c r="D796" s="24">
        <f>C797/C796</f>
        <v>0.76923076923076927</v>
      </c>
      <c r="E796" s="24">
        <f>C797/(C796-C799-C802-C803)</f>
        <v>0.97560975609756095</v>
      </c>
    </row>
    <row r="797" spans="2:5" x14ac:dyDescent="0.25">
      <c r="B797" s="20" t="s">
        <v>79</v>
      </c>
      <c r="C797" s="10">
        <v>80</v>
      </c>
      <c r="D797" s="17"/>
      <c r="E797" s="17"/>
    </row>
    <row r="798" spans="2:5" x14ac:dyDescent="0.25">
      <c r="B798" s="20" t="s">
        <v>36</v>
      </c>
      <c r="C798" s="10">
        <v>6</v>
      </c>
      <c r="D798" s="17"/>
      <c r="E798" s="17"/>
    </row>
    <row r="799" spans="2:5" x14ac:dyDescent="0.25">
      <c r="B799" s="21" t="s">
        <v>26</v>
      </c>
      <c r="C799" s="11">
        <v>5</v>
      </c>
      <c r="D799" s="17"/>
      <c r="E799" s="17"/>
    </row>
    <row r="800" spans="2:5" x14ac:dyDescent="0.25">
      <c r="B800" s="21" t="s">
        <v>29</v>
      </c>
      <c r="C800" s="11">
        <v>1</v>
      </c>
      <c r="D800" s="17"/>
      <c r="E800" s="17"/>
    </row>
    <row r="801" spans="2:5" x14ac:dyDescent="0.25">
      <c r="B801" s="20" t="s">
        <v>22</v>
      </c>
      <c r="C801" s="10">
        <v>18</v>
      </c>
      <c r="D801" s="17"/>
      <c r="E801" s="17"/>
    </row>
    <row r="802" spans="2:5" x14ac:dyDescent="0.25">
      <c r="B802" s="21" t="s">
        <v>26</v>
      </c>
      <c r="C802" s="11">
        <v>12</v>
      </c>
      <c r="D802" s="17"/>
      <c r="E802" s="17"/>
    </row>
    <row r="803" spans="2:5" x14ac:dyDescent="0.25">
      <c r="B803" s="21" t="s">
        <v>24</v>
      </c>
      <c r="C803" s="11">
        <v>5</v>
      </c>
      <c r="D803" s="17"/>
      <c r="E803" s="17"/>
    </row>
    <row r="804" spans="2:5" ht="13.8" thickBot="1" x14ac:dyDescent="0.3">
      <c r="B804" s="21" t="s">
        <v>29</v>
      </c>
      <c r="C804" s="11">
        <v>1</v>
      </c>
      <c r="D804" s="17"/>
      <c r="E804" s="17"/>
    </row>
    <row r="805" spans="2:5" ht="13.8" thickBot="1" x14ac:dyDescent="0.3">
      <c r="B805" s="1" t="s">
        <v>41</v>
      </c>
      <c r="C805" s="2">
        <v>1785</v>
      </c>
      <c r="D805" s="3">
        <f>(C807+C819+C829+C836+C845+C862+C867+C875+C891+C899+C908+C920+C928+C932+C942+C954+C958+C966+C974+C981)/C805</f>
        <v>0.35406162464985996</v>
      </c>
      <c r="E805" s="3">
        <f>(C807+C819+C829+C836+C845+C862+C867+C875+C891+C899+C908+C920+C928+C932+C942+C954+C958+C966+C974+C981)/(C805-C809-C813-C814-C823-C824-C831-C840-C841-C847-C851-C852-C858-C864-C871-C877-C880-C881-C887-C888-C893-C895-C896-C903-C904-C910-C914-C915-C924-C936-C937-C944-C948-C949-C962-C968-C970-C971-C976-C977-C985-C986)</f>
        <v>0.4438202247191011</v>
      </c>
    </row>
    <row r="806" spans="2:5" x14ac:dyDescent="0.25">
      <c r="B806" s="16" t="s">
        <v>4</v>
      </c>
      <c r="C806" s="13">
        <v>88</v>
      </c>
      <c r="D806" s="24">
        <f>C807/C806</f>
        <v>0.27272727272727271</v>
      </c>
      <c r="E806" s="24">
        <f>C807/(C806-C809-C813-C814)</f>
        <v>0.375</v>
      </c>
    </row>
    <row r="807" spans="2:5" x14ac:dyDescent="0.25">
      <c r="B807" s="20" t="s">
        <v>79</v>
      </c>
      <c r="C807" s="10">
        <v>24</v>
      </c>
      <c r="D807" s="17"/>
      <c r="E807" s="17"/>
    </row>
    <row r="808" spans="2:5" x14ac:dyDescent="0.25">
      <c r="B808" s="20" t="s">
        <v>36</v>
      </c>
      <c r="C808" s="10">
        <v>8</v>
      </c>
      <c r="D808" s="17"/>
      <c r="E808" s="17"/>
    </row>
    <row r="809" spans="2:5" x14ac:dyDescent="0.25">
      <c r="B809" s="21" t="s">
        <v>24</v>
      </c>
      <c r="C809" s="11">
        <v>2</v>
      </c>
      <c r="D809" s="17"/>
      <c r="E809" s="17"/>
    </row>
    <row r="810" spans="2:5" x14ac:dyDescent="0.25">
      <c r="B810" s="21" t="s">
        <v>23</v>
      </c>
      <c r="C810" s="11">
        <v>5</v>
      </c>
      <c r="D810" s="17"/>
      <c r="E810" s="17"/>
    </row>
    <row r="811" spans="2:5" x14ac:dyDescent="0.25">
      <c r="B811" s="21" t="s">
        <v>29</v>
      </c>
      <c r="C811" s="11">
        <v>1</v>
      </c>
      <c r="D811" s="17"/>
      <c r="E811" s="17"/>
    </row>
    <row r="812" spans="2:5" x14ac:dyDescent="0.25">
      <c r="B812" s="20" t="s">
        <v>22</v>
      </c>
      <c r="C812" s="10">
        <v>56</v>
      </c>
      <c r="D812" s="17"/>
      <c r="E812" s="17"/>
    </row>
    <row r="813" spans="2:5" x14ac:dyDescent="0.25">
      <c r="B813" s="21" t="s">
        <v>26</v>
      </c>
      <c r="C813" s="11">
        <v>4</v>
      </c>
      <c r="D813" s="17"/>
      <c r="E813" s="17"/>
    </row>
    <row r="814" spans="2:5" x14ac:dyDescent="0.25">
      <c r="B814" s="21" t="s">
        <v>24</v>
      </c>
      <c r="C814" s="11">
        <v>18</v>
      </c>
      <c r="D814" s="17"/>
      <c r="E814" s="17"/>
    </row>
    <row r="815" spans="2:5" x14ac:dyDescent="0.25">
      <c r="B815" s="21" t="s">
        <v>23</v>
      </c>
      <c r="C815" s="11">
        <v>19</v>
      </c>
      <c r="D815" s="17"/>
      <c r="E815" s="17"/>
    </row>
    <row r="816" spans="2:5" x14ac:dyDescent="0.25">
      <c r="B816" s="21" t="s">
        <v>25</v>
      </c>
      <c r="C816" s="11">
        <v>3</v>
      </c>
      <c r="D816" s="17"/>
      <c r="E816" s="17"/>
    </row>
    <row r="817" spans="2:5" x14ac:dyDescent="0.25">
      <c r="B817" s="21" t="s">
        <v>29</v>
      </c>
      <c r="C817" s="11">
        <v>12</v>
      </c>
      <c r="D817" s="17"/>
      <c r="E817" s="17"/>
    </row>
    <row r="818" spans="2:5" x14ac:dyDescent="0.25">
      <c r="B818" s="16" t="s">
        <v>40</v>
      </c>
      <c r="C818" s="13">
        <v>56</v>
      </c>
      <c r="D818" s="24">
        <f>C819/C818</f>
        <v>0.5535714285714286</v>
      </c>
      <c r="E818" s="24">
        <f>C819/(C818-C823-C824)</f>
        <v>0.65957446808510634</v>
      </c>
    </row>
    <row r="819" spans="2:5" x14ac:dyDescent="0.25">
      <c r="B819" s="20" t="s">
        <v>79</v>
      </c>
      <c r="C819" s="10">
        <v>31</v>
      </c>
      <c r="D819" s="17"/>
      <c r="E819" s="17"/>
    </row>
    <row r="820" spans="2:5" x14ac:dyDescent="0.25">
      <c r="B820" s="20" t="s">
        <v>36</v>
      </c>
      <c r="C820" s="10">
        <v>5</v>
      </c>
      <c r="D820" s="17"/>
      <c r="E820" s="17"/>
    </row>
    <row r="821" spans="2:5" x14ac:dyDescent="0.25">
      <c r="B821" s="21" t="s">
        <v>23</v>
      </c>
      <c r="C821" s="11">
        <v>5</v>
      </c>
      <c r="D821" s="17"/>
      <c r="E821" s="17"/>
    </row>
    <row r="822" spans="2:5" x14ac:dyDescent="0.25">
      <c r="B822" s="20" t="s">
        <v>22</v>
      </c>
      <c r="C822" s="10">
        <v>20</v>
      </c>
      <c r="D822" s="17"/>
      <c r="E822" s="17"/>
    </row>
    <row r="823" spans="2:5" x14ac:dyDescent="0.25">
      <c r="B823" s="21" t="s">
        <v>26</v>
      </c>
      <c r="C823" s="11">
        <v>2</v>
      </c>
      <c r="D823" s="17"/>
      <c r="E823" s="17"/>
    </row>
    <row r="824" spans="2:5" x14ac:dyDescent="0.25">
      <c r="B824" s="21" t="s">
        <v>24</v>
      </c>
      <c r="C824" s="11">
        <v>7</v>
      </c>
      <c r="D824" s="17"/>
      <c r="E824" s="17"/>
    </row>
    <row r="825" spans="2:5" x14ac:dyDescent="0.25">
      <c r="B825" s="21" t="s">
        <v>23</v>
      </c>
      <c r="C825" s="11">
        <v>8</v>
      </c>
      <c r="D825" s="17"/>
      <c r="E825" s="17"/>
    </row>
    <row r="826" spans="2:5" x14ac:dyDescent="0.25">
      <c r="B826" s="21" t="s">
        <v>25</v>
      </c>
      <c r="C826" s="11">
        <v>2</v>
      </c>
      <c r="D826" s="17"/>
      <c r="E826" s="17"/>
    </row>
    <row r="827" spans="2:5" x14ac:dyDescent="0.25">
      <c r="B827" s="21" t="s">
        <v>29</v>
      </c>
      <c r="C827" s="11">
        <v>1</v>
      </c>
      <c r="D827" s="17"/>
      <c r="E827" s="17"/>
    </row>
    <row r="828" spans="2:5" x14ac:dyDescent="0.25">
      <c r="B828" s="16" t="s">
        <v>47</v>
      </c>
      <c r="C828" s="13">
        <v>17</v>
      </c>
      <c r="D828" s="24">
        <f>C829/C828</f>
        <v>0.23529411764705882</v>
      </c>
      <c r="E828" s="24">
        <f>C829/(C828-C831)</f>
        <v>0.4</v>
      </c>
    </row>
    <row r="829" spans="2:5" x14ac:dyDescent="0.25">
      <c r="B829" s="20" t="s">
        <v>79</v>
      </c>
      <c r="C829" s="10">
        <v>4</v>
      </c>
      <c r="D829" s="17"/>
      <c r="E829" s="17"/>
    </row>
    <row r="830" spans="2:5" x14ac:dyDescent="0.25">
      <c r="B830" s="20" t="s">
        <v>22</v>
      </c>
      <c r="C830" s="10">
        <v>13</v>
      </c>
      <c r="D830" s="17"/>
      <c r="E830" s="17"/>
    </row>
    <row r="831" spans="2:5" x14ac:dyDescent="0.25">
      <c r="B831" s="21" t="s">
        <v>24</v>
      </c>
      <c r="C831" s="11">
        <v>7</v>
      </c>
      <c r="D831" s="17"/>
      <c r="E831" s="17"/>
    </row>
    <row r="832" spans="2:5" x14ac:dyDescent="0.25">
      <c r="B832" s="21" t="s">
        <v>23</v>
      </c>
      <c r="C832" s="11">
        <v>3</v>
      </c>
      <c r="D832" s="17"/>
      <c r="E832" s="17"/>
    </row>
    <row r="833" spans="2:5" x14ac:dyDescent="0.25">
      <c r="B833" s="21" t="s">
        <v>25</v>
      </c>
      <c r="C833" s="11">
        <v>1</v>
      </c>
      <c r="D833" s="17"/>
      <c r="E833" s="17"/>
    </row>
    <row r="834" spans="2:5" x14ac:dyDescent="0.25">
      <c r="B834" s="21" t="s">
        <v>29</v>
      </c>
      <c r="C834" s="11">
        <v>2</v>
      </c>
      <c r="D834" s="17"/>
      <c r="E834" s="17"/>
    </row>
    <row r="835" spans="2:5" x14ac:dyDescent="0.25">
      <c r="B835" s="16" t="s">
        <v>18</v>
      </c>
      <c r="C835" s="13">
        <v>71</v>
      </c>
      <c r="D835" s="24">
        <f>C836/C835</f>
        <v>0.60563380281690138</v>
      </c>
      <c r="E835" s="24">
        <f>C836/(C835-C840-C841)</f>
        <v>0.62318840579710144</v>
      </c>
    </row>
    <row r="836" spans="2:5" x14ac:dyDescent="0.25">
      <c r="B836" s="20" t="s">
        <v>79</v>
      </c>
      <c r="C836" s="10">
        <v>43</v>
      </c>
      <c r="D836" s="17"/>
      <c r="E836" s="17"/>
    </row>
    <row r="837" spans="2:5" x14ac:dyDescent="0.25">
      <c r="B837" s="20" t="s">
        <v>36</v>
      </c>
      <c r="C837" s="10">
        <v>18</v>
      </c>
      <c r="D837" s="17"/>
      <c r="E837" s="17"/>
    </row>
    <row r="838" spans="2:5" x14ac:dyDescent="0.25">
      <c r="B838" s="21" t="s">
        <v>23</v>
      </c>
      <c r="C838" s="11">
        <v>18</v>
      </c>
      <c r="D838" s="17"/>
      <c r="E838" s="17"/>
    </row>
    <row r="839" spans="2:5" x14ac:dyDescent="0.25">
      <c r="B839" s="20" t="s">
        <v>22</v>
      </c>
      <c r="C839" s="10">
        <v>10</v>
      </c>
      <c r="D839" s="17"/>
      <c r="E839" s="17"/>
    </row>
    <row r="840" spans="2:5" x14ac:dyDescent="0.25">
      <c r="B840" s="21" t="s">
        <v>26</v>
      </c>
      <c r="C840" s="11">
        <v>1</v>
      </c>
      <c r="D840" s="17"/>
      <c r="E840" s="17"/>
    </row>
    <row r="841" spans="2:5" x14ac:dyDescent="0.25">
      <c r="B841" s="21" t="s">
        <v>24</v>
      </c>
      <c r="C841" s="11">
        <v>1</v>
      </c>
      <c r="D841" s="17"/>
      <c r="E841" s="17"/>
    </row>
    <row r="842" spans="2:5" x14ac:dyDescent="0.25">
      <c r="B842" s="21" t="s">
        <v>23</v>
      </c>
      <c r="C842" s="11">
        <v>7</v>
      </c>
      <c r="D842" s="17"/>
      <c r="E842" s="17"/>
    </row>
    <row r="843" spans="2:5" x14ac:dyDescent="0.25">
      <c r="B843" s="21" t="s">
        <v>25</v>
      </c>
      <c r="C843" s="11">
        <v>1</v>
      </c>
      <c r="D843" s="17"/>
      <c r="E843" s="17"/>
    </row>
    <row r="844" spans="2:5" x14ac:dyDescent="0.25">
      <c r="B844" s="16" t="s">
        <v>12</v>
      </c>
      <c r="C844" s="13">
        <v>535</v>
      </c>
      <c r="D844" s="24">
        <f>C845/C844</f>
        <v>0.30280373831775703</v>
      </c>
      <c r="E844" s="24">
        <f>C845/(C844-C847-C851-C852)</f>
        <v>0.37587006960556846</v>
      </c>
    </row>
    <row r="845" spans="2:5" x14ac:dyDescent="0.25">
      <c r="B845" s="20" t="s">
        <v>79</v>
      </c>
      <c r="C845" s="10">
        <v>162</v>
      </c>
      <c r="D845" s="17"/>
      <c r="E845" s="17"/>
    </row>
    <row r="846" spans="2:5" x14ac:dyDescent="0.25">
      <c r="B846" s="20" t="s">
        <v>36</v>
      </c>
      <c r="C846" s="10">
        <v>86</v>
      </c>
      <c r="D846" s="17"/>
      <c r="E846" s="17"/>
    </row>
    <row r="847" spans="2:5" x14ac:dyDescent="0.25">
      <c r="B847" s="21" t="s">
        <v>24</v>
      </c>
      <c r="C847" s="11">
        <v>8</v>
      </c>
      <c r="D847" s="17"/>
      <c r="E847" s="17"/>
    </row>
    <row r="848" spans="2:5" x14ac:dyDescent="0.25">
      <c r="B848" s="21" t="s">
        <v>23</v>
      </c>
      <c r="C848" s="11">
        <v>76</v>
      </c>
      <c r="D848" s="17"/>
      <c r="E848" s="17"/>
    </row>
    <row r="849" spans="2:5" x14ac:dyDescent="0.25">
      <c r="B849" s="21" t="s">
        <v>29</v>
      </c>
      <c r="C849" s="11">
        <v>2</v>
      </c>
      <c r="D849" s="17"/>
      <c r="E849" s="17"/>
    </row>
    <row r="850" spans="2:5" x14ac:dyDescent="0.25">
      <c r="B850" s="20" t="s">
        <v>22</v>
      </c>
      <c r="C850" s="10">
        <v>287</v>
      </c>
      <c r="D850" s="17"/>
      <c r="E850" s="17"/>
    </row>
    <row r="851" spans="2:5" x14ac:dyDescent="0.25">
      <c r="B851" s="21" t="s">
        <v>26</v>
      </c>
      <c r="C851" s="11">
        <v>44</v>
      </c>
      <c r="D851" s="17"/>
      <c r="E851" s="17"/>
    </row>
    <row r="852" spans="2:5" x14ac:dyDescent="0.25">
      <c r="B852" s="21" t="s">
        <v>24</v>
      </c>
      <c r="C852" s="11">
        <v>52</v>
      </c>
      <c r="D852" s="17"/>
      <c r="E852" s="17"/>
    </row>
    <row r="853" spans="2:5" x14ac:dyDescent="0.25">
      <c r="B853" s="21" t="s">
        <v>23</v>
      </c>
      <c r="C853" s="11">
        <v>142</v>
      </c>
      <c r="D853" s="17"/>
      <c r="E853" s="17"/>
    </row>
    <row r="854" spans="2:5" x14ac:dyDescent="0.25">
      <c r="B854" s="21" t="s">
        <v>25</v>
      </c>
      <c r="C854" s="11">
        <v>14</v>
      </c>
      <c r="D854" s="17"/>
      <c r="E854" s="17"/>
    </row>
    <row r="855" spans="2:5" x14ac:dyDescent="0.25">
      <c r="B855" s="21" t="s">
        <v>29</v>
      </c>
      <c r="C855" s="11">
        <v>35</v>
      </c>
      <c r="D855" s="17"/>
      <c r="E855" s="17"/>
    </row>
    <row r="856" spans="2:5" x14ac:dyDescent="0.25">
      <c r="B856" s="16" t="s">
        <v>14</v>
      </c>
      <c r="C856" s="13">
        <v>14</v>
      </c>
      <c r="D856" s="24">
        <v>0</v>
      </c>
      <c r="E856" s="24">
        <v>0</v>
      </c>
    </row>
    <row r="857" spans="2:5" x14ac:dyDescent="0.25">
      <c r="B857" s="20" t="s">
        <v>22</v>
      </c>
      <c r="C857" s="10">
        <v>14</v>
      </c>
      <c r="D857" s="17"/>
      <c r="E857" s="17"/>
    </row>
    <row r="858" spans="2:5" x14ac:dyDescent="0.25">
      <c r="B858" s="21" t="s">
        <v>24</v>
      </c>
      <c r="C858" s="11">
        <v>2</v>
      </c>
      <c r="D858" s="17"/>
      <c r="E858" s="17"/>
    </row>
    <row r="859" spans="2:5" x14ac:dyDescent="0.25">
      <c r="B859" s="21" t="s">
        <v>23</v>
      </c>
      <c r="C859" s="11">
        <v>9</v>
      </c>
      <c r="D859" s="17"/>
      <c r="E859" s="17"/>
    </row>
    <row r="860" spans="2:5" x14ac:dyDescent="0.25">
      <c r="B860" s="21" t="s">
        <v>25</v>
      </c>
      <c r="C860" s="11">
        <v>3</v>
      </c>
      <c r="D860" s="17"/>
      <c r="E860" s="17"/>
    </row>
    <row r="861" spans="2:5" x14ac:dyDescent="0.25">
      <c r="B861" s="16" t="s">
        <v>72</v>
      </c>
      <c r="C861" s="13">
        <v>22</v>
      </c>
      <c r="D861" s="24">
        <f>C862/C861</f>
        <v>0.36363636363636365</v>
      </c>
      <c r="E861" s="24">
        <f>C862/(C861-C864)</f>
        <v>0.4</v>
      </c>
    </row>
    <row r="862" spans="2:5" x14ac:dyDescent="0.25">
      <c r="B862" s="20" t="s">
        <v>79</v>
      </c>
      <c r="C862" s="10">
        <v>8</v>
      </c>
      <c r="D862" s="17"/>
      <c r="E862" s="17"/>
    </row>
    <row r="863" spans="2:5" x14ac:dyDescent="0.25">
      <c r="B863" s="20" t="s">
        <v>22</v>
      </c>
      <c r="C863" s="10">
        <v>14</v>
      </c>
      <c r="D863" s="17"/>
      <c r="E863" s="17"/>
    </row>
    <row r="864" spans="2:5" x14ac:dyDescent="0.25">
      <c r="B864" s="21" t="s">
        <v>24</v>
      </c>
      <c r="C864" s="11">
        <v>2</v>
      </c>
      <c r="D864" s="17"/>
      <c r="E864" s="17"/>
    </row>
    <row r="865" spans="2:5" x14ac:dyDescent="0.25">
      <c r="B865" s="21" t="s">
        <v>23</v>
      </c>
      <c r="C865" s="11">
        <v>12</v>
      </c>
      <c r="D865" s="17"/>
      <c r="E865" s="17"/>
    </row>
    <row r="866" spans="2:5" x14ac:dyDescent="0.25">
      <c r="B866" s="16" t="s">
        <v>42</v>
      </c>
      <c r="C866" s="13">
        <v>31</v>
      </c>
      <c r="D866" s="24">
        <f>C867/C866</f>
        <v>0.41935483870967744</v>
      </c>
      <c r="E866" s="24">
        <f>C867/(C866-C871)</f>
        <v>0.4642857142857143</v>
      </c>
    </row>
    <row r="867" spans="2:5" x14ac:dyDescent="0.25">
      <c r="B867" s="20" t="s">
        <v>79</v>
      </c>
      <c r="C867" s="10">
        <v>13</v>
      </c>
      <c r="D867" s="17"/>
      <c r="E867" s="17"/>
    </row>
    <row r="868" spans="2:5" x14ac:dyDescent="0.25">
      <c r="B868" s="20" t="s">
        <v>36</v>
      </c>
      <c r="C868" s="10">
        <v>1</v>
      </c>
      <c r="D868" s="17"/>
      <c r="E868" s="17"/>
    </row>
    <row r="869" spans="2:5" x14ac:dyDescent="0.25">
      <c r="B869" s="21" t="s">
        <v>29</v>
      </c>
      <c r="C869" s="11">
        <v>1</v>
      </c>
      <c r="D869" s="17"/>
      <c r="E869" s="17"/>
    </row>
    <row r="870" spans="2:5" x14ac:dyDescent="0.25">
      <c r="B870" s="20" t="s">
        <v>22</v>
      </c>
      <c r="C870" s="10">
        <v>17</v>
      </c>
      <c r="D870" s="17"/>
      <c r="E870" s="17"/>
    </row>
    <row r="871" spans="2:5" x14ac:dyDescent="0.25">
      <c r="B871" s="21" t="s">
        <v>24</v>
      </c>
      <c r="C871" s="11">
        <v>3</v>
      </c>
      <c r="D871" s="17"/>
      <c r="E871" s="17"/>
    </row>
    <row r="872" spans="2:5" x14ac:dyDescent="0.25">
      <c r="B872" s="21" t="s">
        <v>23</v>
      </c>
      <c r="C872" s="11">
        <v>11</v>
      </c>
      <c r="D872" s="17"/>
      <c r="E872" s="17"/>
    </row>
    <row r="873" spans="2:5" x14ac:dyDescent="0.25">
      <c r="B873" s="21" t="s">
        <v>25</v>
      </c>
      <c r="C873" s="11">
        <v>3</v>
      </c>
      <c r="D873" s="17"/>
      <c r="E873" s="17"/>
    </row>
    <row r="874" spans="2:5" x14ac:dyDescent="0.25">
      <c r="B874" s="16" t="s">
        <v>31</v>
      </c>
      <c r="C874" s="13">
        <v>53</v>
      </c>
      <c r="D874" s="24">
        <f>C875/C874</f>
        <v>0.30188679245283018</v>
      </c>
      <c r="E874" s="24">
        <f>C875/(C874-C877-C880-C881)</f>
        <v>0.47058823529411764</v>
      </c>
    </row>
    <row r="875" spans="2:5" x14ac:dyDescent="0.25">
      <c r="B875" s="20" t="s">
        <v>79</v>
      </c>
      <c r="C875" s="10">
        <v>16</v>
      </c>
      <c r="D875" s="17"/>
      <c r="E875" s="17"/>
    </row>
    <row r="876" spans="2:5" x14ac:dyDescent="0.25">
      <c r="B876" s="20" t="s">
        <v>36</v>
      </c>
      <c r="C876" s="10">
        <v>7</v>
      </c>
      <c r="D876" s="17"/>
      <c r="E876" s="17"/>
    </row>
    <row r="877" spans="2:5" x14ac:dyDescent="0.25">
      <c r="B877" s="21" t="s">
        <v>24</v>
      </c>
      <c r="C877" s="11">
        <v>5</v>
      </c>
      <c r="D877" s="17"/>
      <c r="E877" s="17"/>
    </row>
    <row r="878" spans="2:5" x14ac:dyDescent="0.25">
      <c r="B878" s="21" t="s">
        <v>23</v>
      </c>
      <c r="C878" s="11">
        <v>2</v>
      </c>
      <c r="D878" s="17"/>
      <c r="E878" s="17"/>
    </row>
    <row r="879" spans="2:5" x14ac:dyDescent="0.25">
      <c r="B879" s="20" t="s">
        <v>22</v>
      </c>
      <c r="C879" s="10">
        <v>30</v>
      </c>
      <c r="D879" s="17"/>
      <c r="E879" s="17"/>
    </row>
    <row r="880" spans="2:5" x14ac:dyDescent="0.25">
      <c r="B880" s="21" t="s">
        <v>26</v>
      </c>
      <c r="C880" s="11">
        <v>9</v>
      </c>
      <c r="D880" s="17"/>
      <c r="E880" s="17"/>
    </row>
    <row r="881" spans="2:5" x14ac:dyDescent="0.25">
      <c r="B881" s="21" t="s">
        <v>24</v>
      </c>
      <c r="C881" s="11">
        <v>5</v>
      </c>
      <c r="D881" s="17"/>
      <c r="E881" s="17"/>
    </row>
    <row r="882" spans="2:5" x14ac:dyDescent="0.25">
      <c r="B882" s="21" t="s">
        <v>23</v>
      </c>
      <c r="C882" s="11">
        <v>10</v>
      </c>
      <c r="D882" s="17"/>
      <c r="E882" s="17"/>
    </row>
    <row r="883" spans="2:5" x14ac:dyDescent="0.25">
      <c r="B883" s="21" t="s">
        <v>25</v>
      </c>
      <c r="C883" s="11">
        <v>2</v>
      </c>
      <c r="D883" s="17"/>
      <c r="E883" s="17"/>
    </row>
    <row r="884" spans="2:5" x14ac:dyDescent="0.25">
      <c r="B884" s="21" t="s">
        <v>29</v>
      </c>
      <c r="C884" s="11">
        <v>4</v>
      </c>
      <c r="D884" s="17"/>
      <c r="E884" s="17"/>
    </row>
    <row r="885" spans="2:5" x14ac:dyDescent="0.25">
      <c r="B885" s="16" t="s">
        <v>46</v>
      </c>
      <c r="C885" s="13">
        <v>13</v>
      </c>
      <c r="D885" s="24">
        <v>0</v>
      </c>
      <c r="E885" s="24">
        <v>0</v>
      </c>
    </row>
    <row r="886" spans="2:5" x14ac:dyDescent="0.25">
      <c r="B886" s="20" t="s">
        <v>22</v>
      </c>
      <c r="C886" s="10">
        <v>13</v>
      </c>
      <c r="D886" s="17"/>
      <c r="E886" s="17"/>
    </row>
    <row r="887" spans="2:5" x14ac:dyDescent="0.25">
      <c r="B887" s="21" t="s">
        <v>26</v>
      </c>
      <c r="C887" s="11">
        <v>4</v>
      </c>
      <c r="D887" s="17"/>
      <c r="E887" s="17"/>
    </row>
    <row r="888" spans="2:5" x14ac:dyDescent="0.25">
      <c r="B888" s="21" t="s">
        <v>24</v>
      </c>
      <c r="C888" s="11">
        <v>2</v>
      </c>
      <c r="D888" s="17"/>
      <c r="E888" s="17"/>
    </row>
    <row r="889" spans="2:5" x14ac:dyDescent="0.25">
      <c r="B889" s="21" t="s">
        <v>23</v>
      </c>
      <c r="C889" s="11">
        <v>7</v>
      </c>
      <c r="D889" s="17"/>
      <c r="E889" s="17"/>
    </row>
    <row r="890" spans="2:5" x14ac:dyDescent="0.25">
      <c r="B890" s="16" t="s">
        <v>73</v>
      </c>
      <c r="C890" s="13">
        <v>13</v>
      </c>
      <c r="D890" s="24">
        <f>C891/C890</f>
        <v>0.53846153846153844</v>
      </c>
      <c r="E890" s="24">
        <f>C891/(C890-C893-C896-C895)</f>
        <v>0.875</v>
      </c>
    </row>
    <row r="891" spans="2:5" x14ac:dyDescent="0.25">
      <c r="B891" s="20" t="s">
        <v>79</v>
      </c>
      <c r="C891" s="10">
        <v>7</v>
      </c>
      <c r="D891" s="17"/>
      <c r="E891" s="17"/>
    </row>
    <row r="892" spans="2:5" x14ac:dyDescent="0.25">
      <c r="B892" s="20" t="s">
        <v>36</v>
      </c>
      <c r="C892" s="10">
        <v>1</v>
      </c>
      <c r="D892" s="17"/>
      <c r="E892" s="17"/>
    </row>
    <row r="893" spans="2:5" x14ac:dyDescent="0.25">
      <c r="B893" s="21" t="s">
        <v>24</v>
      </c>
      <c r="C893" s="11">
        <v>1</v>
      </c>
      <c r="D893" s="17"/>
      <c r="E893" s="17"/>
    </row>
    <row r="894" spans="2:5" x14ac:dyDescent="0.25">
      <c r="B894" s="20" t="s">
        <v>22</v>
      </c>
      <c r="C894" s="10">
        <v>5</v>
      </c>
      <c r="D894" s="17"/>
      <c r="E894" s="17"/>
    </row>
    <row r="895" spans="2:5" x14ac:dyDescent="0.25">
      <c r="B895" s="21" t="s">
        <v>26</v>
      </c>
      <c r="C895" s="11">
        <v>1</v>
      </c>
      <c r="D895" s="17"/>
      <c r="E895" s="17"/>
    </row>
    <row r="896" spans="2:5" x14ac:dyDescent="0.25">
      <c r="B896" s="21" t="s">
        <v>24</v>
      </c>
      <c r="C896" s="11">
        <v>3</v>
      </c>
      <c r="D896" s="17"/>
      <c r="E896" s="17"/>
    </row>
    <row r="897" spans="2:5" x14ac:dyDescent="0.25">
      <c r="B897" s="21" t="s">
        <v>23</v>
      </c>
      <c r="C897" s="11">
        <v>1</v>
      </c>
      <c r="D897" s="17"/>
      <c r="E897" s="17"/>
    </row>
    <row r="898" spans="2:5" x14ac:dyDescent="0.25">
      <c r="B898" s="16" t="s">
        <v>44</v>
      </c>
      <c r="C898" s="13">
        <v>13</v>
      </c>
      <c r="D898" s="24">
        <f>C899/C898</f>
        <v>0.38461538461538464</v>
      </c>
      <c r="E898" s="24">
        <f>C899/(C898-C903-C904)</f>
        <v>0.55555555555555558</v>
      </c>
    </row>
    <row r="899" spans="2:5" x14ac:dyDescent="0.25">
      <c r="B899" s="20" t="s">
        <v>79</v>
      </c>
      <c r="C899" s="10">
        <v>5</v>
      </c>
      <c r="D899" s="17"/>
      <c r="E899" s="17"/>
    </row>
    <row r="900" spans="2:5" x14ac:dyDescent="0.25">
      <c r="B900" s="20" t="s">
        <v>36</v>
      </c>
      <c r="C900" s="10">
        <v>1</v>
      </c>
      <c r="D900" s="17"/>
      <c r="E900" s="17"/>
    </row>
    <row r="901" spans="2:5" x14ac:dyDescent="0.25">
      <c r="B901" s="21" t="s">
        <v>29</v>
      </c>
      <c r="C901" s="11">
        <v>1</v>
      </c>
      <c r="D901" s="17"/>
      <c r="E901" s="17"/>
    </row>
    <row r="902" spans="2:5" x14ac:dyDescent="0.25">
      <c r="B902" s="20" t="s">
        <v>22</v>
      </c>
      <c r="C902" s="10">
        <v>7</v>
      </c>
      <c r="D902" s="17"/>
      <c r="E902" s="17"/>
    </row>
    <row r="903" spans="2:5" x14ac:dyDescent="0.25">
      <c r="B903" s="21" t="s">
        <v>26</v>
      </c>
      <c r="C903" s="11">
        <v>3</v>
      </c>
      <c r="D903" s="17"/>
      <c r="E903" s="17"/>
    </row>
    <row r="904" spans="2:5" x14ac:dyDescent="0.25">
      <c r="B904" s="21" t="s">
        <v>24</v>
      </c>
      <c r="C904" s="11">
        <v>1</v>
      </c>
      <c r="D904" s="17"/>
      <c r="E904" s="17"/>
    </row>
    <row r="905" spans="2:5" x14ac:dyDescent="0.25">
      <c r="B905" s="21" t="s">
        <v>23</v>
      </c>
      <c r="C905" s="11">
        <v>2</v>
      </c>
      <c r="D905" s="17"/>
      <c r="E905" s="17"/>
    </row>
    <row r="906" spans="2:5" x14ac:dyDescent="0.25">
      <c r="B906" s="21" t="s">
        <v>25</v>
      </c>
      <c r="C906" s="11">
        <v>1</v>
      </c>
      <c r="D906" s="17"/>
      <c r="E906" s="17"/>
    </row>
    <row r="907" spans="2:5" x14ac:dyDescent="0.25">
      <c r="B907" s="16" t="s">
        <v>2</v>
      </c>
      <c r="C907" s="13">
        <v>339</v>
      </c>
      <c r="D907" s="24">
        <f>C908/C907</f>
        <v>0.30383480825958703</v>
      </c>
      <c r="E907" s="24">
        <f>C908/(C907-C910-C914-C915)</f>
        <v>0.38432835820895522</v>
      </c>
    </row>
    <row r="908" spans="2:5" x14ac:dyDescent="0.25">
      <c r="B908" s="20" t="s">
        <v>79</v>
      </c>
      <c r="C908" s="10">
        <v>103</v>
      </c>
      <c r="D908" s="17"/>
      <c r="E908" s="17"/>
    </row>
    <row r="909" spans="2:5" x14ac:dyDescent="0.25">
      <c r="B909" s="20" t="s">
        <v>36</v>
      </c>
      <c r="C909" s="10">
        <v>35</v>
      </c>
      <c r="D909" s="17"/>
      <c r="E909" s="17"/>
    </row>
    <row r="910" spans="2:5" x14ac:dyDescent="0.25">
      <c r="B910" s="21" t="s">
        <v>24</v>
      </c>
      <c r="C910" s="11">
        <v>6</v>
      </c>
      <c r="D910" s="17"/>
      <c r="E910" s="17"/>
    </row>
    <row r="911" spans="2:5" x14ac:dyDescent="0.25">
      <c r="B911" s="21" t="s">
        <v>23</v>
      </c>
      <c r="C911" s="11">
        <v>25</v>
      </c>
      <c r="D911" s="17"/>
      <c r="E911" s="17"/>
    </row>
    <row r="912" spans="2:5" x14ac:dyDescent="0.25">
      <c r="B912" s="21" t="s">
        <v>29</v>
      </c>
      <c r="C912" s="11">
        <v>4</v>
      </c>
      <c r="D912" s="17"/>
      <c r="E912" s="17"/>
    </row>
    <row r="913" spans="2:5" x14ac:dyDescent="0.25">
      <c r="B913" s="20" t="s">
        <v>22</v>
      </c>
      <c r="C913" s="10">
        <v>201</v>
      </c>
      <c r="D913" s="17"/>
      <c r="E913" s="17"/>
    </row>
    <row r="914" spans="2:5" x14ac:dyDescent="0.25">
      <c r="B914" s="21" t="s">
        <v>26</v>
      </c>
      <c r="C914" s="11">
        <v>13</v>
      </c>
      <c r="D914" s="17"/>
      <c r="E914" s="17"/>
    </row>
    <row r="915" spans="2:5" x14ac:dyDescent="0.25">
      <c r="B915" s="21" t="s">
        <v>24</v>
      </c>
      <c r="C915" s="11">
        <v>52</v>
      </c>
      <c r="D915" s="17"/>
      <c r="E915" s="17"/>
    </row>
    <row r="916" spans="2:5" x14ac:dyDescent="0.25">
      <c r="B916" s="21" t="s">
        <v>23</v>
      </c>
      <c r="C916" s="11">
        <v>93</v>
      </c>
      <c r="D916" s="17"/>
      <c r="E916" s="17"/>
    </row>
    <row r="917" spans="2:5" x14ac:dyDescent="0.25">
      <c r="B917" s="21" t="s">
        <v>25</v>
      </c>
      <c r="C917" s="11">
        <v>8</v>
      </c>
      <c r="D917" s="17"/>
      <c r="E917" s="17"/>
    </row>
    <row r="918" spans="2:5" x14ac:dyDescent="0.25">
      <c r="B918" s="21" t="s">
        <v>29</v>
      </c>
      <c r="C918" s="11">
        <v>35</v>
      </c>
      <c r="D918" s="17"/>
      <c r="E918" s="17"/>
    </row>
    <row r="919" spans="2:5" x14ac:dyDescent="0.25">
      <c r="B919" s="16" t="s">
        <v>19</v>
      </c>
      <c r="C919" s="13">
        <v>17</v>
      </c>
      <c r="D919" s="24">
        <f>C920/C919</f>
        <v>0.11764705882352941</v>
      </c>
      <c r="E919" s="24">
        <f>C920/(C919-C924)</f>
        <v>0.16666666666666666</v>
      </c>
    </row>
    <row r="920" spans="2:5" x14ac:dyDescent="0.25">
      <c r="B920" s="20" t="s">
        <v>79</v>
      </c>
      <c r="C920" s="10">
        <v>2</v>
      </c>
      <c r="D920" s="17"/>
      <c r="E920" s="17"/>
    </row>
    <row r="921" spans="2:5" x14ac:dyDescent="0.25">
      <c r="B921" s="20" t="s">
        <v>36</v>
      </c>
      <c r="C921" s="10">
        <v>1</v>
      </c>
      <c r="D921" s="17"/>
      <c r="E921" s="17"/>
    </row>
    <row r="922" spans="2:5" x14ac:dyDescent="0.25">
      <c r="B922" s="21" t="s">
        <v>23</v>
      </c>
      <c r="C922" s="11">
        <v>1</v>
      </c>
      <c r="D922" s="17"/>
      <c r="E922" s="17"/>
    </row>
    <row r="923" spans="2:5" x14ac:dyDescent="0.25">
      <c r="B923" s="20" t="s">
        <v>22</v>
      </c>
      <c r="C923" s="10">
        <v>14</v>
      </c>
      <c r="D923" s="17"/>
      <c r="E923" s="17"/>
    </row>
    <row r="924" spans="2:5" x14ac:dyDescent="0.25">
      <c r="B924" s="21" t="s">
        <v>24</v>
      </c>
      <c r="C924" s="11">
        <v>5</v>
      </c>
      <c r="D924" s="17"/>
      <c r="E924" s="17"/>
    </row>
    <row r="925" spans="2:5" x14ac:dyDescent="0.25">
      <c r="B925" s="21" t="s">
        <v>23</v>
      </c>
      <c r="C925" s="11">
        <v>8</v>
      </c>
      <c r="D925" s="17"/>
      <c r="E925" s="17"/>
    </row>
    <row r="926" spans="2:5" x14ac:dyDescent="0.25">
      <c r="B926" s="21" t="s">
        <v>29</v>
      </c>
      <c r="C926" s="11">
        <v>1</v>
      </c>
      <c r="D926" s="17"/>
      <c r="E926" s="17"/>
    </row>
    <row r="927" spans="2:5" x14ac:dyDescent="0.25">
      <c r="B927" s="16" t="s">
        <v>74</v>
      </c>
      <c r="C927" s="13">
        <v>62</v>
      </c>
      <c r="D927" s="24">
        <f>C928/C927</f>
        <v>0.85483870967741937</v>
      </c>
      <c r="E927" s="24">
        <f>C928/C927</f>
        <v>0.85483870967741937</v>
      </c>
    </row>
    <row r="928" spans="2:5" x14ac:dyDescent="0.25">
      <c r="B928" s="20" t="s">
        <v>79</v>
      </c>
      <c r="C928" s="10">
        <v>53</v>
      </c>
      <c r="D928" s="17"/>
      <c r="E928" s="17"/>
    </row>
    <row r="929" spans="2:5" x14ac:dyDescent="0.25">
      <c r="B929" s="20" t="s">
        <v>22</v>
      </c>
      <c r="C929" s="10">
        <v>9</v>
      </c>
      <c r="D929" s="17"/>
      <c r="E929" s="17"/>
    </row>
    <row r="930" spans="2:5" x14ac:dyDescent="0.25">
      <c r="B930" s="21" t="s">
        <v>23</v>
      </c>
      <c r="C930" s="11">
        <v>9</v>
      </c>
      <c r="D930" s="17"/>
      <c r="E930" s="17"/>
    </row>
    <row r="931" spans="2:5" x14ac:dyDescent="0.25">
      <c r="B931" s="16" t="s">
        <v>38</v>
      </c>
      <c r="C931" s="13">
        <v>72</v>
      </c>
      <c r="D931" s="24">
        <f>C932/C931</f>
        <v>6.9444444444444448E-2</v>
      </c>
      <c r="E931" s="24">
        <f>C932/(C931-C936-C937)</f>
        <v>0.125</v>
      </c>
    </row>
    <row r="932" spans="2:5" x14ac:dyDescent="0.25">
      <c r="B932" s="20" t="s">
        <v>79</v>
      </c>
      <c r="C932" s="10">
        <v>5</v>
      </c>
      <c r="D932" s="17"/>
      <c r="E932" s="17"/>
    </row>
    <row r="933" spans="2:5" x14ac:dyDescent="0.25">
      <c r="B933" s="20" t="s">
        <v>36</v>
      </c>
      <c r="C933" s="10">
        <v>1</v>
      </c>
      <c r="D933" s="17"/>
      <c r="E933" s="17"/>
    </row>
    <row r="934" spans="2:5" x14ac:dyDescent="0.25">
      <c r="B934" s="21" t="s">
        <v>23</v>
      </c>
      <c r="C934" s="11">
        <v>1</v>
      </c>
      <c r="D934" s="17"/>
      <c r="E934" s="17"/>
    </row>
    <row r="935" spans="2:5" x14ac:dyDescent="0.25">
      <c r="B935" s="20" t="s">
        <v>22</v>
      </c>
      <c r="C935" s="10">
        <v>66</v>
      </c>
      <c r="D935" s="17"/>
      <c r="E935" s="17"/>
    </row>
    <row r="936" spans="2:5" x14ac:dyDescent="0.25">
      <c r="B936" s="21" t="s">
        <v>26</v>
      </c>
      <c r="C936" s="11">
        <v>16</v>
      </c>
      <c r="D936" s="17"/>
      <c r="E936" s="17"/>
    </row>
    <row r="937" spans="2:5" x14ac:dyDescent="0.25">
      <c r="B937" s="21" t="s">
        <v>24</v>
      </c>
      <c r="C937" s="11">
        <v>16</v>
      </c>
      <c r="D937" s="17"/>
      <c r="E937" s="17"/>
    </row>
    <row r="938" spans="2:5" x14ac:dyDescent="0.25">
      <c r="B938" s="21" t="s">
        <v>23</v>
      </c>
      <c r="C938" s="11">
        <v>24</v>
      </c>
      <c r="D938" s="17"/>
      <c r="E938" s="17"/>
    </row>
    <row r="939" spans="2:5" x14ac:dyDescent="0.25">
      <c r="B939" s="21" t="s">
        <v>25</v>
      </c>
      <c r="C939" s="11">
        <v>6</v>
      </c>
      <c r="D939" s="17"/>
      <c r="E939" s="17"/>
    </row>
    <row r="940" spans="2:5" x14ac:dyDescent="0.25">
      <c r="B940" s="21" t="s">
        <v>29</v>
      </c>
      <c r="C940" s="11">
        <v>4</v>
      </c>
      <c r="D940" s="17"/>
      <c r="E940" s="17"/>
    </row>
    <row r="941" spans="2:5" x14ac:dyDescent="0.25">
      <c r="B941" s="16" t="s">
        <v>6</v>
      </c>
      <c r="C941" s="13">
        <v>225</v>
      </c>
      <c r="D941" s="24">
        <f>C942/C941</f>
        <v>0.27555555555555555</v>
      </c>
      <c r="E941" s="24">
        <f>C942/(C941-C944-C948-C949)</f>
        <v>0.3583815028901734</v>
      </c>
    </row>
    <row r="942" spans="2:5" x14ac:dyDescent="0.25">
      <c r="B942" s="20" t="s">
        <v>79</v>
      </c>
      <c r="C942" s="10">
        <v>62</v>
      </c>
      <c r="D942" s="17"/>
      <c r="E942" s="17"/>
    </row>
    <row r="943" spans="2:5" x14ac:dyDescent="0.25">
      <c r="B943" s="20" t="s">
        <v>36</v>
      </c>
      <c r="C943" s="10">
        <v>22</v>
      </c>
      <c r="D943" s="17"/>
      <c r="E943" s="17"/>
    </row>
    <row r="944" spans="2:5" x14ac:dyDescent="0.25">
      <c r="B944" s="21" t="s">
        <v>24</v>
      </c>
      <c r="C944" s="11">
        <v>3</v>
      </c>
      <c r="D944" s="17"/>
      <c r="E944" s="17"/>
    </row>
    <row r="945" spans="2:5" x14ac:dyDescent="0.25">
      <c r="B945" s="21" t="s">
        <v>23</v>
      </c>
      <c r="C945" s="11">
        <v>15</v>
      </c>
      <c r="D945" s="17"/>
      <c r="E945" s="17"/>
    </row>
    <row r="946" spans="2:5" x14ac:dyDescent="0.25">
      <c r="B946" s="21" t="s">
        <v>29</v>
      </c>
      <c r="C946" s="11">
        <v>4</v>
      </c>
      <c r="D946" s="17"/>
      <c r="E946" s="17"/>
    </row>
    <row r="947" spans="2:5" x14ac:dyDescent="0.25">
      <c r="B947" s="20" t="s">
        <v>22</v>
      </c>
      <c r="C947" s="10">
        <v>141</v>
      </c>
      <c r="D947" s="17"/>
      <c r="E947" s="17"/>
    </row>
    <row r="948" spans="2:5" x14ac:dyDescent="0.25">
      <c r="B948" s="21" t="s">
        <v>26</v>
      </c>
      <c r="C948" s="11">
        <v>19</v>
      </c>
      <c r="D948" s="17"/>
      <c r="E948" s="17"/>
    </row>
    <row r="949" spans="2:5" x14ac:dyDescent="0.25">
      <c r="B949" s="21" t="s">
        <v>24</v>
      </c>
      <c r="C949" s="11">
        <v>30</v>
      </c>
      <c r="D949" s="17"/>
      <c r="E949" s="17"/>
    </row>
    <row r="950" spans="2:5" x14ac:dyDescent="0.25">
      <c r="B950" s="21" t="s">
        <v>23</v>
      </c>
      <c r="C950" s="11">
        <v>63</v>
      </c>
      <c r="D950" s="17"/>
      <c r="E950" s="17"/>
    </row>
    <row r="951" spans="2:5" x14ac:dyDescent="0.25">
      <c r="B951" s="21" t="s">
        <v>25</v>
      </c>
      <c r="C951" s="11">
        <v>9</v>
      </c>
      <c r="D951" s="17"/>
      <c r="E951" s="17"/>
    </row>
    <row r="952" spans="2:5" x14ac:dyDescent="0.25">
      <c r="B952" s="21" t="s">
        <v>29</v>
      </c>
      <c r="C952" s="11">
        <v>20</v>
      </c>
      <c r="D952" s="17"/>
      <c r="E952" s="17"/>
    </row>
    <row r="953" spans="2:5" x14ac:dyDescent="0.25">
      <c r="B953" s="16" t="s">
        <v>21</v>
      </c>
      <c r="C953" s="13">
        <v>62</v>
      </c>
      <c r="D953" s="24">
        <f>C954/C953</f>
        <v>0.95161290322580649</v>
      </c>
      <c r="E953" s="24">
        <f>C954/C953</f>
        <v>0.95161290322580649</v>
      </c>
    </row>
    <row r="954" spans="2:5" x14ac:dyDescent="0.25">
      <c r="B954" s="20" t="s">
        <v>79</v>
      </c>
      <c r="C954" s="10">
        <v>59</v>
      </c>
      <c r="D954" s="17"/>
      <c r="E954" s="17"/>
    </row>
    <row r="955" spans="2:5" x14ac:dyDescent="0.25">
      <c r="B955" s="20" t="s">
        <v>22</v>
      </c>
      <c r="C955" s="10">
        <v>3</v>
      </c>
      <c r="D955" s="17"/>
      <c r="E955" s="17"/>
    </row>
    <row r="956" spans="2:5" x14ac:dyDescent="0.25">
      <c r="B956" s="21" t="s">
        <v>23</v>
      </c>
      <c r="C956" s="11">
        <v>3</v>
      </c>
      <c r="D956" s="17"/>
      <c r="E956" s="17"/>
    </row>
    <row r="957" spans="2:5" x14ac:dyDescent="0.25">
      <c r="B957" s="16" t="s">
        <v>45</v>
      </c>
      <c r="C957" s="13">
        <v>22</v>
      </c>
      <c r="D957" s="24">
        <f>C958/C957</f>
        <v>0.59090909090909094</v>
      </c>
      <c r="E957" s="24">
        <f>C958/(C957-C962)</f>
        <v>0.65</v>
      </c>
    </row>
    <row r="958" spans="2:5" x14ac:dyDescent="0.25">
      <c r="B958" s="20" t="s">
        <v>79</v>
      </c>
      <c r="C958" s="10">
        <v>13</v>
      </c>
      <c r="D958" s="17"/>
      <c r="E958" s="17"/>
    </row>
    <row r="959" spans="2:5" x14ac:dyDescent="0.25">
      <c r="B959" s="20" t="s">
        <v>36</v>
      </c>
      <c r="C959" s="10">
        <v>1</v>
      </c>
      <c r="D959" s="17"/>
      <c r="E959" s="17"/>
    </row>
    <row r="960" spans="2:5" x14ac:dyDescent="0.25">
      <c r="B960" s="21" t="s">
        <v>23</v>
      </c>
      <c r="C960" s="11">
        <v>1</v>
      </c>
      <c r="D960" s="17"/>
      <c r="E960" s="17"/>
    </row>
    <row r="961" spans="2:5" x14ac:dyDescent="0.25">
      <c r="B961" s="20" t="s">
        <v>22</v>
      </c>
      <c r="C961" s="10">
        <v>8</v>
      </c>
      <c r="D961" s="17"/>
      <c r="E961" s="17"/>
    </row>
    <row r="962" spans="2:5" x14ac:dyDescent="0.25">
      <c r="B962" s="21" t="s">
        <v>24</v>
      </c>
      <c r="C962" s="11">
        <v>2</v>
      </c>
      <c r="D962" s="17"/>
      <c r="E962" s="17"/>
    </row>
    <row r="963" spans="2:5" x14ac:dyDescent="0.25">
      <c r="B963" s="21" t="s">
        <v>23</v>
      </c>
      <c r="C963" s="11">
        <v>5</v>
      </c>
      <c r="D963" s="17"/>
      <c r="E963" s="17"/>
    </row>
    <row r="964" spans="2:5" x14ac:dyDescent="0.25">
      <c r="B964" s="21" t="s">
        <v>29</v>
      </c>
      <c r="C964" s="11">
        <v>1</v>
      </c>
      <c r="D964" s="17"/>
      <c r="E964" s="17"/>
    </row>
    <row r="965" spans="2:5" x14ac:dyDescent="0.25">
      <c r="B965" s="16" t="s">
        <v>48</v>
      </c>
      <c r="C965" s="13">
        <v>9</v>
      </c>
      <c r="D965" s="24">
        <f>C966/C965</f>
        <v>0.22222222222222221</v>
      </c>
      <c r="E965" s="24">
        <f>C966/(C965-C968-C970-C971)</f>
        <v>0.33333333333333331</v>
      </c>
    </row>
    <row r="966" spans="2:5" x14ac:dyDescent="0.25">
      <c r="B966" s="20" t="s">
        <v>79</v>
      </c>
      <c r="C966" s="10">
        <v>2</v>
      </c>
      <c r="D966" s="17"/>
      <c r="E966" s="17"/>
    </row>
    <row r="967" spans="2:5" x14ac:dyDescent="0.25">
      <c r="B967" s="20" t="s">
        <v>36</v>
      </c>
      <c r="C967" s="10">
        <v>1</v>
      </c>
      <c r="D967" s="17"/>
      <c r="E967" s="17"/>
    </row>
    <row r="968" spans="2:5" x14ac:dyDescent="0.25">
      <c r="B968" s="21" t="s">
        <v>24</v>
      </c>
      <c r="C968" s="11">
        <v>1</v>
      </c>
      <c r="D968" s="17"/>
      <c r="E968" s="17"/>
    </row>
    <row r="969" spans="2:5" x14ac:dyDescent="0.25">
      <c r="B969" s="20" t="s">
        <v>22</v>
      </c>
      <c r="C969" s="10">
        <v>6</v>
      </c>
      <c r="D969" s="17"/>
      <c r="E969" s="17"/>
    </row>
    <row r="970" spans="2:5" x14ac:dyDescent="0.25">
      <c r="B970" s="21" t="s">
        <v>26</v>
      </c>
      <c r="C970" s="11">
        <v>1</v>
      </c>
      <c r="D970" s="17"/>
      <c r="E970" s="17"/>
    </row>
    <row r="971" spans="2:5" x14ac:dyDescent="0.25">
      <c r="B971" s="21" t="s">
        <v>24</v>
      </c>
      <c r="C971" s="11">
        <v>1</v>
      </c>
      <c r="D971" s="17"/>
      <c r="E971" s="17"/>
    </row>
    <row r="972" spans="2:5" x14ac:dyDescent="0.25">
      <c r="B972" s="21" t="s">
        <v>23</v>
      </c>
      <c r="C972" s="11">
        <v>4</v>
      </c>
      <c r="D972" s="17"/>
      <c r="E972" s="17"/>
    </row>
    <row r="973" spans="2:5" x14ac:dyDescent="0.25">
      <c r="B973" s="16" t="s">
        <v>43</v>
      </c>
      <c r="C973" s="13">
        <v>9</v>
      </c>
      <c r="D973" s="24">
        <f>C974/C973</f>
        <v>0.1111111111111111</v>
      </c>
      <c r="E973" s="24">
        <f>C974/(C973-C976-C977)</f>
        <v>0.16666666666666666</v>
      </c>
    </row>
    <row r="974" spans="2:5" x14ac:dyDescent="0.25">
      <c r="B974" s="20" t="s">
        <v>79</v>
      </c>
      <c r="C974" s="10">
        <v>1</v>
      </c>
      <c r="D974" s="17"/>
      <c r="E974" s="17"/>
    </row>
    <row r="975" spans="2:5" x14ac:dyDescent="0.25">
      <c r="B975" s="20" t="s">
        <v>22</v>
      </c>
      <c r="C975" s="10">
        <v>8</v>
      </c>
      <c r="D975" s="17"/>
      <c r="E975" s="17"/>
    </row>
    <row r="976" spans="2:5" x14ac:dyDescent="0.25">
      <c r="B976" s="21" t="s">
        <v>26</v>
      </c>
      <c r="C976" s="11">
        <v>2</v>
      </c>
      <c r="D976" s="17"/>
      <c r="E976" s="17"/>
    </row>
    <row r="977" spans="2:5" x14ac:dyDescent="0.25">
      <c r="B977" s="21" t="s">
        <v>24</v>
      </c>
      <c r="C977" s="11">
        <v>1</v>
      </c>
      <c r="D977" s="17"/>
      <c r="E977" s="17"/>
    </row>
    <row r="978" spans="2:5" x14ac:dyDescent="0.25">
      <c r="B978" s="21" t="s">
        <v>23</v>
      </c>
      <c r="C978" s="11">
        <v>4</v>
      </c>
      <c r="D978" s="17"/>
      <c r="E978" s="17"/>
    </row>
    <row r="979" spans="2:5" x14ac:dyDescent="0.25">
      <c r="B979" s="21" t="s">
        <v>25</v>
      </c>
      <c r="C979" s="11">
        <v>1</v>
      </c>
      <c r="D979" s="17"/>
      <c r="E979" s="17"/>
    </row>
    <row r="980" spans="2:5" x14ac:dyDescent="0.25">
      <c r="B980" s="16" t="s">
        <v>75</v>
      </c>
      <c r="C980" s="13">
        <v>42</v>
      </c>
      <c r="D980" s="24">
        <f>C981/C980</f>
        <v>0.45238095238095238</v>
      </c>
      <c r="E980" s="24">
        <f>C981/(C980-C985-C986)</f>
        <v>0.52777777777777779</v>
      </c>
    </row>
    <row r="981" spans="2:5" x14ac:dyDescent="0.25">
      <c r="B981" s="20" t="s">
        <v>79</v>
      </c>
      <c r="C981" s="10">
        <v>19</v>
      </c>
      <c r="D981" s="17"/>
      <c r="E981" s="17"/>
    </row>
    <row r="982" spans="2:5" x14ac:dyDescent="0.25">
      <c r="B982" s="20" t="s">
        <v>36</v>
      </c>
      <c r="C982" s="10">
        <v>10</v>
      </c>
      <c r="D982" s="17"/>
      <c r="E982" s="17"/>
    </row>
    <row r="983" spans="2:5" x14ac:dyDescent="0.25">
      <c r="B983" s="21" t="s">
        <v>23</v>
      </c>
      <c r="C983" s="11">
        <v>10</v>
      </c>
      <c r="D983" s="17"/>
      <c r="E983" s="17"/>
    </row>
    <row r="984" spans="2:5" x14ac:dyDescent="0.25">
      <c r="B984" s="20" t="s">
        <v>22</v>
      </c>
      <c r="C984" s="10">
        <v>13</v>
      </c>
      <c r="D984" s="17"/>
      <c r="E984" s="17"/>
    </row>
    <row r="985" spans="2:5" x14ac:dyDescent="0.25">
      <c r="B985" s="21" t="s">
        <v>26</v>
      </c>
      <c r="C985" s="11">
        <v>1</v>
      </c>
      <c r="D985" s="17"/>
      <c r="E985" s="17"/>
    </row>
    <row r="986" spans="2:5" x14ac:dyDescent="0.25">
      <c r="B986" s="21" t="s">
        <v>24</v>
      </c>
      <c r="C986" s="11">
        <v>5</v>
      </c>
      <c r="D986" s="17"/>
      <c r="E986" s="17"/>
    </row>
    <row r="987" spans="2:5" x14ac:dyDescent="0.25">
      <c r="B987" s="21" t="s">
        <v>23</v>
      </c>
      <c r="C987" s="11">
        <v>5</v>
      </c>
      <c r="D987" s="17"/>
      <c r="E987" s="17"/>
    </row>
    <row r="988" spans="2:5" ht="13.8" thickBot="1" x14ac:dyDescent="0.3">
      <c r="B988" s="21" t="s">
        <v>25</v>
      </c>
      <c r="C988" s="11">
        <v>2</v>
      </c>
      <c r="D988" s="17"/>
      <c r="E988" s="17"/>
    </row>
    <row r="989" spans="2:5" ht="13.8" thickBot="1" x14ac:dyDescent="0.3">
      <c r="B989" s="1" t="s">
        <v>71</v>
      </c>
      <c r="C989" s="2">
        <v>1061</v>
      </c>
      <c r="D989" s="3">
        <f>(C991+C996+C1003+C1013+C1021+C1026+C1033+C1043+C1052)/C989</f>
        <v>0.60037700282752116</v>
      </c>
      <c r="E989" s="3">
        <f>(C991+C996+C1003+C1013+C1021+C1026+C1033+C1043+C1052)/(C989-C993-C998-C999-C1007-C1008-C1017-C1028-C1037-C1038-C1047-C1054-C1056-C1057)</f>
        <v>0.65132924335378328</v>
      </c>
    </row>
    <row r="990" spans="2:5" x14ac:dyDescent="0.25">
      <c r="B990" s="16" t="s">
        <v>18</v>
      </c>
      <c r="C990" s="13">
        <v>36</v>
      </c>
      <c r="D990" s="24">
        <f>C991/C990</f>
        <v>0.72222222222222221</v>
      </c>
      <c r="E990" s="24">
        <f>C991/(C990-C993)</f>
        <v>0.78787878787878785</v>
      </c>
    </row>
    <row r="991" spans="2:5" x14ac:dyDescent="0.25">
      <c r="B991" s="20" t="s">
        <v>79</v>
      </c>
      <c r="C991" s="10">
        <v>26</v>
      </c>
      <c r="D991" s="17"/>
      <c r="E991" s="17"/>
    </row>
    <row r="992" spans="2:5" x14ac:dyDescent="0.25">
      <c r="B992" s="20" t="s">
        <v>22</v>
      </c>
      <c r="C992" s="10">
        <v>10</v>
      </c>
      <c r="D992" s="17"/>
      <c r="E992" s="17"/>
    </row>
    <row r="993" spans="2:5" x14ac:dyDescent="0.25">
      <c r="B993" s="21" t="s">
        <v>24</v>
      </c>
      <c r="C993" s="11">
        <v>3</v>
      </c>
      <c r="D993" s="17"/>
      <c r="E993" s="17"/>
    </row>
    <row r="994" spans="2:5" x14ac:dyDescent="0.25">
      <c r="B994" s="21" t="s">
        <v>25</v>
      </c>
      <c r="C994" s="11">
        <v>7</v>
      </c>
      <c r="D994" s="17"/>
      <c r="E994" s="17"/>
    </row>
    <row r="995" spans="2:5" x14ac:dyDescent="0.25">
      <c r="B995" s="16" t="s">
        <v>12</v>
      </c>
      <c r="C995" s="13">
        <v>218</v>
      </c>
      <c r="D995" s="24">
        <f>C996/C995</f>
        <v>0.72935779816513757</v>
      </c>
      <c r="E995" s="24">
        <f>C996/(C995-C998-C999)</f>
        <v>0.77184466019417475</v>
      </c>
    </row>
    <row r="996" spans="2:5" x14ac:dyDescent="0.25">
      <c r="B996" s="20" t="s">
        <v>79</v>
      </c>
      <c r="C996" s="10">
        <v>159</v>
      </c>
      <c r="D996" s="17"/>
      <c r="E996" s="17"/>
    </row>
    <row r="997" spans="2:5" x14ac:dyDescent="0.25">
      <c r="B997" s="20" t="s">
        <v>22</v>
      </c>
      <c r="C997" s="10">
        <v>59</v>
      </c>
      <c r="D997" s="17"/>
      <c r="E997" s="17"/>
    </row>
    <row r="998" spans="2:5" x14ac:dyDescent="0.25">
      <c r="B998" s="21" t="s">
        <v>26</v>
      </c>
      <c r="C998" s="11">
        <v>11</v>
      </c>
      <c r="D998" s="17"/>
      <c r="E998" s="17"/>
    </row>
    <row r="999" spans="2:5" x14ac:dyDescent="0.25">
      <c r="B999" s="21" t="s">
        <v>24</v>
      </c>
      <c r="C999" s="11">
        <v>1</v>
      </c>
      <c r="D999" s="17"/>
      <c r="E999" s="17"/>
    </row>
    <row r="1000" spans="2:5" x14ac:dyDescent="0.25">
      <c r="B1000" s="21" t="s">
        <v>23</v>
      </c>
      <c r="C1000" s="11">
        <v>1</v>
      </c>
      <c r="D1000" s="17"/>
      <c r="E1000" s="17"/>
    </row>
    <row r="1001" spans="2:5" x14ac:dyDescent="0.25">
      <c r="B1001" s="21" t="s">
        <v>25</v>
      </c>
      <c r="C1001" s="11">
        <v>46</v>
      </c>
      <c r="D1001" s="17"/>
      <c r="E1001" s="17"/>
    </row>
    <row r="1002" spans="2:5" x14ac:dyDescent="0.25">
      <c r="B1002" s="16" t="s">
        <v>14</v>
      </c>
      <c r="C1002" s="13">
        <v>135</v>
      </c>
      <c r="D1002" s="24">
        <f>C1003/C1002</f>
        <v>0.45185185185185184</v>
      </c>
      <c r="E1002" s="24">
        <f>C1003/(C1002-C1007-C1008)</f>
        <v>0.5304347826086957</v>
      </c>
    </row>
    <row r="1003" spans="2:5" x14ac:dyDescent="0.25">
      <c r="B1003" s="20" t="s">
        <v>79</v>
      </c>
      <c r="C1003" s="10">
        <v>61</v>
      </c>
      <c r="D1003" s="17"/>
      <c r="E1003" s="17"/>
    </row>
    <row r="1004" spans="2:5" x14ac:dyDescent="0.25">
      <c r="B1004" s="20" t="s">
        <v>36</v>
      </c>
      <c r="C1004" s="10">
        <v>2</v>
      </c>
      <c r="D1004" s="17"/>
      <c r="E1004" s="17"/>
    </row>
    <row r="1005" spans="2:5" x14ac:dyDescent="0.25">
      <c r="B1005" s="21" t="s">
        <v>25</v>
      </c>
      <c r="C1005" s="11">
        <v>2</v>
      </c>
      <c r="D1005" s="17"/>
      <c r="E1005" s="17"/>
    </row>
    <row r="1006" spans="2:5" x14ac:dyDescent="0.25">
      <c r="B1006" s="20" t="s">
        <v>22</v>
      </c>
      <c r="C1006" s="10">
        <v>72</v>
      </c>
      <c r="D1006" s="17"/>
      <c r="E1006" s="17"/>
    </row>
    <row r="1007" spans="2:5" x14ac:dyDescent="0.25">
      <c r="B1007" s="21" t="s">
        <v>26</v>
      </c>
      <c r="C1007" s="11">
        <v>15</v>
      </c>
      <c r="D1007" s="17"/>
      <c r="E1007" s="17"/>
    </row>
    <row r="1008" spans="2:5" x14ac:dyDescent="0.25">
      <c r="B1008" s="21" t="s">
        <v>24</v>
      </c>
      <c r="C1008" s="11">
        <v>5</v>
      </c>
      <c r="D1008" s="17"/>
      <c r="E1008" s="17"/>
    </row>
    <row r="1009" spans="2:5" x14ac:dyDescent="0.25">
      <c r="B1009" s="21" t="s">
        <v>23</v>
      </c>
      <c r="C1009" s="11">
        <v>10</v>
      </c>
      <c r="D1009" s="17"/>
      <c r="E1009" s="17"/>
    </row>
    <row r="1010" spans="2:5" x14ac:dyDescent="0.25">
      <c r="B1010" s="21" t="s">
        <v>25</v>
      </c>
      <c r="C1010" s="11">
        <v>40</v>
      </c>
      <c r="D1010" s="17"/>
      <c r="E1010" s="17"/>
    </row>
    <row r="1011" spans="2:5" x14ac:dyDescent="0.25">
      <c r="B1011" s="21" t="s">
        <v>29</v>
      </c>
      <c r="C1011" s="11">
        <v>2</v>
      </c>
      <c r="D1011" s="17"/>
      <c r="E1011" s="17"/>
    </row>
    <row r="1012" spans="2:5" x14ac:dyDescent="0.25">
      <c r="B1012" s="16" t="s">
        <v>7</v>
      </c>
      <c r="C1012" s="13">
        <v>102</v>
      </c>
      <c r="D1012" s="24">
        <f>C1013/C1012</f>
        <v>0.66666666666666663</v>
      </c>
      <c r="E1012" s="24">
        <f>C1013/(C1012-C1017)</f>
        <v>0.67326732673267331</v>
      </c>
    </row>
    <row r="1013" spans="2:5" x14ac:dyDescent="0.25">
      <c r="B1013" s="20" t="s">
        <v>79</v>
      </c>
      <c r="C1013" s="10">
        <v>68</v>
      </c>
      <c r="D1013" s="17"/>
      <c r="E1013" s="17"/>
    </row>
    <row r="1014" spans="2:5" x14ac:dyDescent="0.25">
      <c r="B1014" s="20" t="s">
        <v>36</v>
      </c>
      <c r="C1014" s="10">
        <v>2</v>
      </c>
      <c r="D1014" s="17"/>
      <c r="E1014" s="17"/>
    </row>
    <row r="1015" spans="2:5" x14ac:dyDescent="0.25">
      <c r="B1015" s="21" t="s">
        <v>25</v>
      </c>
      <c r="C1015" s="11">
        <v>2</v>
      </c>
      <c r="D1015" s="17"/>
      <c r="E1015" s="17"/>
    </row>
    <row r="1016" spans="2:5" x14ac:dyDescent="0.25">
      <c r="B1016" s="20" t="s">
        <v>22</v>
      </c>
      <c r="C1016" s="10">
        <v>32</v>
      </c>
      <c r="D1016" s="17"/>
      <c r="E1016" s="17"/>
    </row>
    <row r="1017" spans="2:5" x14ac:dyDescent="0.25">
      <c r="B1017" s="21" t="s">
        <v>26</v>
      </c>
      <c r="C1017" s="11">
        <v>1</v>
      </c>
      <c r="D1017" s="17"/>
      <c r="E1017" s="17"/>
    </row>
    <row r="1018" spans="2:5" x14ac:dyDescent="0.25">
      <c r="B1018" s="21" t="s">
        <v>23</v>
      </c>
      <c r="C1018" s="11">
        <v>2</v>
      </c>
      <c r="D1018" s="17"/>
      <c r="E1018" s="17"/>
    </row>
    <row r="1019" spans="2:5" x14ac:dyDescent="0.25">
      <c r="B1019" s="21" t="s">
        <v>25</v>
      </c>
      <c r="C1019" s="11">
        <v>29</v>
      </c>
      <c r="D1019" s="17"/>
      <c r="E1019" s="17"/>
    </row>
    <row r="1020" spans="2:5" x14ac:dyDescent="0.25">
      <c r="B1020" s="16" t="s">
        <v>16</v>
      </c>
      <c r="C1020" s="13">
        <v>33</v>
      </c>
      <c r="D1020" s="24">
        <f>C1021/C1020</f>
        <v>0.39393939393939392</v>
      </c>
      <c r="E1020" s="24">
        <f>C1021/C1020</f>
        <v>0.39393939393939392</v>
      </c>
    </row>
    <row r="1021" spans="2:5" x14ac:dyDescent="0.25">
      <c r="B1021" s="20" t="s">
        <v>79</v>
      </c>
      <c r="C1021" s="10">
        <v>13</v>
      </c>
      <c r="D1021" s="17"/>
      <c r="E1021" s="17"/>
    </row>
    <row r="1022" spans="2:5" x14ac:dyDescent="0.25">
      <c r="B1022" s="20" t="s">
        <v>22</v>
      </c>
      <c r="C1022" s="10">
        <v>20</v>
      </c>
      <c r="D1022" s="17"/>
      <c r="E1022" s="17"/>
    </row>
    <row r="1023" spans="2:5" x14ac:dyDescent="0.25">
      <c r="B1023" s="21" t="s">
        <v>23</v>
      </c>
      <c r="C1023" s="11">
        <v>13</v>
      </c>
      <c r="D1023" s="17"/>
      <c r="E1023" s="17"/>
    </row>
    <row r="1024" spans="2:5" x14ac:dyDescent="0.25">
      <c r="B1024" s="21" t="s">
        <v>25</v>
      </c>
      <c r="C1024" s="11">
        <v>7</v>
      </c>
      <c r="D1024" s="17"/>
      <c r="E1024" s="17"/>
    </row>
    <row r="1025" spans="2:5" x14ac:dyDescent="0.25">
      <c r="B1025" s="16" t="s">
        <v>10</v>
      </c>
      <c r="C1025" s="13">
        <v>31</v>
      </c>
      <c r="D1025" s="24">
        <f>C1026/C1025</f>
        <v>0.5161290322580645</v>
      </c>
      <c r="E1025" s="24">
        <f>C1026/(C1025-C1028)</f>
        <v>0.55172413793103448</v>
      </c>
    </row>
    <row r="1026" spans="2:5" x14ac:dyDescent="0.25">
      <c r="B1026" s="20" t="s">
        <v>79</v>
      </c>
      <c r="C1026" s="10">
        <v>16</v>
      </c>
      <c r="D1026" s="17"/>
      <c r="E1026" s="17"/>
    </row>
    <row r="1027" spans="2:5" x14ac:dyDescent="0.25">
      <c r="B1027" s="20" t="s">
        <v>22</v>
      </c>
      <c r="C1027" s="10">
        <v>15</v>
      </c>
      <c r="D1027" s="17"/>
      <c r="E1027" s="17"/>
    </row>
    <row r="1028" spans="2:5" x14ac:dyDescent="0.25">
      <c r="B1028" s="21" t="s">
        <v>26</v>
      </c>
      <c r="C1028" s="11">
        <v>2</v>
      </c>
      <c r="D1028" s="17"/>
      <c r="E1028" s="17"/>
    </row>
    <row r="1029" spans="2:5" x14ac:dyDescent="0.25">
      <c r="B1029" s="21" t="s">
        <v>23</v>
      </c>
      <c r="C1029" s="11">
        <v>3</v>
      </c>
      <c r="D1029" s="17"/>
      <c r="E1029" s="17"/>
    </row>
    <row r="1030" spans="2:5" x14ac:dyDescent="0.25">
      <c r="B1030" s="21" t="s">
        <v>25</v>
      </c>
      <c r="C1030" s="11">
        <v>9</v>
      </c>
      <c r="D1030" s="17"/>
      <c r="E1030" s="17"/>
    </row>
    <row r="1031" spans="2:5" x14ac:dyDescent="0.25">
      <c r="B1031" s="21" t="s">
        <v>29</v>
      </c>
      <c r="C1031" s="11">
        <v>1</v>
      </c>
      <c r="D1031" s="17"/>
      <c r="E1031" s="17"/>
    </row>
    <row r="1032" spans="2:5" x14ac:dyDescent="0.25">
      <c r="B1032" s="16" t="s">
        <v>13</v>
      </c>
      <c r="C1032" s="13">
        <v>386</v>
      </c>
      <c r="D1032" s="24">
        <f>C1033/C1032</f>
        <v>0.60880829015544047</v>
      </c>
      <c r="E1032" s="24">
        <f>C1033/(C1032-C1037-C1038)</f>
        <v>0.67919075144508667</v>
      </c>
    </row>
    <row r="1033" spans="2:5" x14ac:dyDescent="0.25">
      <c r="B1033" s="20" t="s">
        <v>79</v>
      </c>
      <c r="C1033" s="10">
        <v>235</v>
      </c>
      <c r="D1033" s="17"/>
      <c r="E1033" s="17"/>
    </row>
    <row r="1034" spans="2:5" x14ac:dyDescent="0.25">
      <c r="B1034" s="20" t="s">
        <v>36</v>
      </c>
      <c r="C1034" s="10">
        <v>2</v>
      </c>
      <c r="D1034" s="17"/>
      <c r="E1034" s="17"/>
    </row>
    <row r="1035" spans="2:5" x14ac:dyDescent="0.25">
      <c r="B1035" s="21" t="s">
        <v>25</v>
      </c>
      <c r="C1035" s="11">
        <v>2</v>
      </c>
      <c r="D1035" s="17"/>
      <c r="E1035" s="17"/>
    </row>
    <row r="1036" spans="2:5" x14ac:dyDescent="0.25">
      <c r="B1036" s="20" t="s">
        <v>22</v>
      </c>
      <c r="C1036" s="10">
        <v>149</v>
      </c>
      <c r="D1036" s="17"/>
      <c r="E1036" s="17"/>
    </row>
    <row r="1037" spans="2:5" x14ac:dyDescent="0.25">
      <c r="B1037" s="21" t="s">
        <v>26</v>
      </c>
      <c r="C1037" s="11">
        <v>17</v>
      </c>
      <c r="D1037" s="17"/>
      <c r="E1037" s="17"/>
    </row>
    <row r="1038" spans="2:5" x14ac:dyDescent="0.25">
      <c r="B1038" s="21" t="s">
        <v>24</v>
      </c>
      <c r="C1038" s="11">
        <v>23</v>
      </c>
      <c r="D1038" s="17"/>
      <c r="E1038" s="17"/>
    </row>
    <row r="1039" spans="2:5" x14ac:dyDescent="0.25">
      <c r="B1039" s="21" t="s">
        <v>23</v>
      </c>
      <c r="C1039" s="11">
        <v>42</v>
      </c>
      <c r="D1039" s="17"/>
      <c r="E1039" s="17"/>
    </row>
    <row r="1040" spans="2:5" x14ac:dyDescent="0.25">
      <c r="B1040" s="21" t="s">
        <v>25</v>
      </c>
      <c r="C1040" s="11">
        <v>56</v>
      </c>
      <c r="D1040" s="17"/>
      <c r="E1040" s="17"/>
    </row>
    <row r="1041" spans="2:5" x14ac:dyDescent="0.25">
      <c r="B1041" s="21" t="s">
        <v>29</v>
      </c>
      <c r="C1041" s="11">
        <v>11</v>
      </c>
      <c r="D1041" s="17"/>
      <c r="E1041" s="17"/>
    </row>
    <row r="1042" spans="2:5" x14ac:dyDescent="0.25">
      <c r="B1042" s="16" t="s">
        <v>21</v>
      </c>
      <c r="C1042" s="13">
        <v>49</v>
      </c>
      <c r="D1042" s="24">
        <f>C1043/C1042</f>
        <v>0.38775510204081631</v>
      </c>
      <c r="E1042" s="24">
        <f>C1043/(C1042-C1047)</f>
        <v>0.40425531914893614</v>
      </c>
    </row>
    <row r="1043" spans="2:5" x14ac:dyDescent="0.25">
      <c r="B1043" s="20" t="s">
        <v>79</v>
      </c>
      <c r="C1043" s="10">
        <v>19</v>
      </c>
      <c r="D1043" s="17"/>
      <c r="E1043" s="17"/>
    </row>
    <row r="1044" spans="2:5" x14ac:dyDescent="0.25">
      <c r="B1044" s="20" t="s">
        <v>36</v>
      </c>
      <c r="C1044" s="10">
        <v>2</v>
      </c>
      <c r="D1044" s="17"/>
      <c r="E1044" s="17"/>
    </row>
    <row r="1045" spans="2:5" x14ac:dyDescent="0.25">
      <c r="B1045" s="21" t="s">
        <v>25</v>
      </c>
      <c r="C1045" s="11">
        <v>2</v>
      </c>
      <c r="D1045" s="17"/>
      <c r="E1045" s="17"/>
    </row>
    <row r="1046" spans="2:5" x14ac:dyDescent="0.25">
      <c r="B1046" s="20" t="s">
        <v>22</v>
      </c>
      <c r="C1046" s="10">
        <v>28</v>
      </c>
      <c r="D1046" s="17"/>
      <c r="E1046" s="17"/>
    </row>
    <row r="1047" spans="2:5" x14ac:dyDescent="0.25">
      <c r="B1047" s="21" t="s">
        <v>26</v>
      </c>
      <c r="C1047" s="11">
        <v>2</v>
      </c>
      <c r="D1047" s="17"/>
      <c r="E1047" s="17"/>
    </row>
    <row r="1048" spans="2:5" x14ac:dyDescent="0.25">
      <c r="B1048" s="21" t="s">
        <v>23</v>
      </c>
      <c r="C1048" s="11">
        <v>7</v>
      </c>
      <c r="D1048" s="17"/>
      <c r="E1048" s="17"/>
    </row>
    <row r="1049" spans="2:5" x14ac:dyDescent="0.25">
      <c r="B1049" s="21" t="s">
        <v>25</v>
      </c>
      <c r="C1049" s="11">
        <v>17</v>
      </c>
      <c r="D1049" s="17"/>
      <c r="E1049" s="17"/>
    </row>
    <row r="1050" spans="2:5" x14ac:dyDescent="0.25">
      <c r="B1050" s="21" t="s">
        <v>29</v>
      </c>
      <c r="C1050" s="11">
        <v>2</v>
      </c>
      <c r="D1050" s="17"/>
      <c r="E1050" s="17"/>
    </row>
    <row r="1051" spans="2:5" x14ac:dyDescent="0.25">
      <c r="B1051" s="16" t="s">
        <v>17</v>
      </c>
      <c r="C1051" s="13">
        <v>71</v>
      </c>
      <c r="D1051" s="24">
        <f>C1052/C1051</f>
        <v>0.56338028169014087</v>
      </c>
      <c r="E1051" s="24">
        <f>C1052/(C1051-C1054-C1056-C1057)</f>
        <v>0.58823529411764708</v>
      </c>
    </row>
    <row r="1052" spans="2:5" x14ac:dyDescent="0.25">
      <c r="B1052" s="20" t="s">
        <v>79</v>
      </c>
      <c r="C1052" s="10">
        <v>40</v>
      </c>
      <c r="D1052" s="17"/>
      <c r="E1052" s="17"/>
    </row>
    <row r="1053" spans="2:5" x14ac:dyDescent="0.25">
      <c r="B1053" s="20" t="s">
        <v>36</v>
      </c>
      <c r="C1053" s="10">
        <v>1</v>
      </c>
      <c r="D1053" s="17"/>
      <c r="E1053" s="17"/>
    </row>
    <row r="1054" spans="2:5" x14ac:dyDescent="0.25">
      <c r="B1054" s="21" t="s">
        <v>26</v>
      </c>
      <c r="C1054" s="11">
        <v>1</v>
      </c>
      <c r="D1054" s="17"/>
      <c r="E1054" s="17"/>
    </row>
    <row r="1055" spans="2:5" x14ac:dyDescent="0.25">
      <c r="B1055" s="20" t="s">
        <v>22</v>
      </c>
      <c r="C1055" s="10">
        <v>30</v>
      </c>
      <c r="D1055" s="17"/>
      <c r="E1055" s="17"/>
    </row>
    <row r="1056" spans="2:5" x14ac:dyDescent="0.25">
      <c r="B1056" s="21" t="s">
        <v>26</v>
      </c>
      <c r="C1056" s="11">
        <v>1</v>
      </c>
      <c r="D1056" s="17"/>
      <c r="E1056" s="17"/>
    </row>
    <row r="1057" spans="2:5" x14ac:dyDescent="0.25">
      <c r="B1057" s="21" t="s">
        <v>24</v>
      </c>
      <c r="C1057" s="11">
        <v>1</v>
      </c>
      <c r="D1057" s="17"/>
      <c r="E1057" s="17"/>
    </row>
    <row r="1058" spans="2:5" x14ac:dyDescent="0.25">
      <c r="B1058" s="21" t="s">
        <v>23</v>
      </c>
      <c r="C1058" s="11">
        <v>3</v>
      </c>
      <c r="D1058" s="17"/>
      <c r="E1058" s="17"/>
    </row>
    <row r="1059" spans="2:5" x14ac:dyDescent="0.25">
      <c r="B1059" s="21" t="s">
        <v>25</v>
      </c>
      <c r="C1059" s="11">
        <v>21</v>
      </c>
      <c r="D1059" s="17"/>
      <c r="E1059" s="17"/>
    </row>
    <row r="1060" spans="2:5" ht="13.8" thickBot="1" x14ac:dyDescent="0.3">
      <c r="B1060" s="21" t="s">
        <v>29</v>
      </c>
      <c r="C1060" s="11">
        <v>4</v>
      </c>
      <c r="D1060" s="17"/>
      <c r="E1060" s="17"/>
    </row>
    <row r="1061" spans="2:5" ht="13.8" thickBot="1" x14ac:dyDescent="0.3">
      <c r="B1061" s="7" t="s">
        <v>91</v>
      </c>
      <c r="C1061" s="12">
        <f>C8+C132+C388+C466+C617+C805+C989</f>
        <v>23159</v>
      </c>
      <c r="D1061" s="29">
        <f>C1062/C1061</f>
        <v>0.50114426356923869</v>
      </c>
      <c r="E1061" s="29">
        <f>C1062/(C1061-C12-C16-C17-C24-C25-C33-C34-C41-C46-C47-C56-C57-C64-C65-C69-C70-C80-C81-C88-C91-C92-C99-C100-C105-C106-C113-C114-C122-C123-C127-C128-C138-C139-C146-C150-C151-C158-C159-C162-C163-C170-C171-C175-C176-C183-C187-C188-C195-C196-C200-C201-C208-C209-C213-C214-C221-C223-C224-C231-C232-C239-C240-C242-C249-C252-C253-C260-C261-C265-C266-C275-C276-C283-C284-C287-C288-C295-C298-C299-C306-C310-C311-C318-C322-C323-C330-C333-C334-C341-C342-C346-C347-C354-C355-C364-C365-C375-C376-C383-C384-C399-C400-C407-C415-C424-C425-C432-C433-C439-C440-C447-C448-C457-C458-C472-C473-C479-C482-C483-C489-C490-C493-C494-C501-C503-C504-C510-C511-C514-C515-C522-C523-C527-C528-C535-C536-C542-C543-C546-C547-C554-C555-C558-C559-C565-C568-C569-C575-C578-C579-C585-C588-C589-C598-C599-C607-C614-C613-C621-C629-C630-C637-C638-C642-C643-C650-C651-C660-C661-C670-C671-C677-C678-C685-C686-C692-C693-C696-C697-C702-C703-C709-C712-C713-C720-C723-C724-C731-C732-C739-C742-C743-C752-C753-C758-C759-C765-C769-C770-C777-C778-C784-C786-C787-C793-C794-C799-C802-C803-C809-C813-C814-C823-C824-C831-C840-C841-C847-C851-C852-C858-C864-C871-C877-C880-C881-C887-C888-C893-C895-C896-C903-C904-C910-C914-C915-C924-C936-C937-C944-C948-C949-C962-C968-C970-C971-C976-C977-C985-C986-C993-C998-C999-C1007-C1008-C1017-C1028-C1037-C1038-C1047-C1054-C1056-C1057)</f>
        <v>0.63804288070368331</v>
      </c>
    </row>
    <row r="1062" spans="2:5" ht="13.8" thickBot="1" x14ac:dyDescent="0.3">
      <c r="B1062" s="8" t="s">
        <v>92</v>
      </c>
      <c r="C1062" s="8">
        <f>C10+C22+C31+C39+C52+C62+C75+C86+C97+C111+C120+C134+C144+C156+C181+C168+C193+C206+C219+C229+C237+C247+C258+C271+C281+C293+C304+C316+C328+C339+C352+C360+C370+C381+C390+C394+C405+C411+C420+C430+C437+C443+C453+C463+C468+C477+C487+C499+C508+C520+C533+C540+C552+C563+C573+C583+C593+C603+C611+C619+C625+C635+C648+C656+C666+C675+C683+C690+C700+C707+C718+C729+C737+C748+C756+C763+C775+C782+C791+C797+C807+C819+C829+C836+C845+C862+C867+C875+C891+C899+C908+C920+C928+C932+C942+C954+C958+C966+C974+C981+C991+C996+C1003+C1013+C1021+C1026+C1033+C1043+C1052</f>
        <v>11606</v>
      </c>
      <c r="D1062" s="31"/>
      <c r="E1062" s="31"/>
    </row>
    <row r="1063" spans="2:5" x14ac:dyDescent="0.25">
      <c r="B1063" s="32" t="s">
        <v>86</v>
      </c>
      <c r="C1063" s="32"/>
      <c r="D1063" s="32"/>
      <c r="E1063" s="32"/>
    </row>
  </sheetData>
  <mergeCells count="7">
    <mergeCell ref="B1063:E1063"/>
    <mergeCell ref="B6:B7"/>
    <mergeCell ref="C6:C7"/>
    <mergeCell ref="D6:D7"/>
    <mergeCell ref="E6:E7"/>
    <mergeCell ref="D1061:D1062"/>
    <mergeCell ref="E1061:E106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50" workbookViewId="0">
      <selection activeCell="G62" sqref="G62"/>
    </sheetView>
  </sheetViews>
  <sheetFormatPr baseColWidth="10" defaultRowHeight="14.4" x14ac:dyDescent="0.3"/>
  <cols>
    <col min="2" max="2" width="38.5546875" bestFit="1" customWidth="1"/>
    <col min="3" max="3" width="17.33203125" customWidth="1"/>
    <col min="4" max="4" width="22.33203125" customWidth="1"/>
  </cols>
  <sheetData>
    <row r="1" spans="1:4" ht="15.6" x14ac:dyDescent="0.3">
      <c r="A1" s="45" t="s">
        <v>98</v>
      </c>
      <c r="B1" s="45"/>
      <c r="C1" s="45"/>
    </row>
    <row r="2" spans="1:4" x14ac:dyDescent="0.3">
      <c r="A2" s="46" t="s">
        <v>83</v>
      </c>
      <c r="B2" s="46"/>
      <c r="C2" s="46"/>
    </row>
    <row r="4" spans="1:4" ht="15" thickBot="1" x14ac:dyDescent="0.35"/>
    <row r="5" spans="1:4" x14ac:dyDescent="0.3">
      <c r="B5" s="25" t="s">
        <v>94</v>
      </c>
      <c r="C5" s="27" t="s">
        <v>80</v>
      </c>
      <c r="D5" s="29" t="s">
        <v>81</v>
      </c>
    </row>
    <row r="6" spans="1:4" ht="15" thickBot="1" x14ac:dyDescent="0.35">
      <c r="B6" s="26"/>
      <c r="C6" s="28"/>
      <c r="D6" s="30"/>
    </row>
    <row r="7" spans="1:4" ht="15" thickBot="1" x14ac:dyDescent="0.35">
      <c r="B7" s="47" t="s">
        <v>9</v>
      </c>
      <c r="C7" s="49">
        <v>9</v>
      </c>
      <c r="D7" s="48">
        <v>1</v>
      </c>
    </row>
    <row r="8" spans="1:4" ht="15" thickBot="1" x14ac:dyDescent="0.35">
      <c r="B8" s="47" t="s">
        <v>18</v>
      </c>
      <c r="C8" s="49">
        <v>93</v>
      </c>
      <c r="D8" s="48">
        <v>0.956989247311828</v>
      </c>
    </row>
    <row r="9" spans="1:4" ht="15" thickBot="1" x14ac:dyDescent="0.35">
      <c r="B9" s="47" t="s">
        <v>12</v>
      </c>
      <c r="C9" s="49">
        <v>2700</v>
      </c>
      <c r="D9" s="48">
        <v>0.85629629629629633</v>
      </c>
    </row>
    <row r="10" spans="1:4" ht="15" thickBot="1" x14ac:dyDescent="0.35">
      <c r="B10" s="47" t="s">
        <v>3</v>
      </c>
      <c r="C10" s="49">
        <v>18</v>
      </c>
      <c r="D10" s="48">
        <v>1</v>
      </c>
    </row>
    <row r="11" spans="1:4" ht="15" thickBot="1" x14ac:dyDescent="0.35">
      <c r="B11" s="47" t="s">
        <v>14</v>
      </c>
      <c r="C11" s="49">
        <v>300</v>
      </c>
      <c r="D11" s="48">
        <v>0.98333333333333328</v>
      </c>
    </row>
    <row r="12" spans="1:4" ht="15" thickBot="1" x14ac:dyDescent="0.35">
      <c r="B12" s="47" t="s">
        <v>7</v>
      </c>
      <c r="C12" s="49">
        <v>137</v>
      </c>
      <c r="D12" s="48">
        <v>1</v>
      </c>
    </row>
    <row r="13" spans="1:4" ht="15" thickBot="1" x14ac:dyDescent="0.35">
      <c r="B13" s="47" t="s">
        <v>8</v>
      </c>
      <c r="C13" s="49">
        <v>18</v>
      </c>
      <c r="D13" s="48">
        <v>1</v>
      </c>
    </row>
    <row r="14" spans="1:4" ht="15" thickBot="1" x14ac:dyDescent="0.35">
      <c r="B14" s="47" t="s">
        <v>10</v>
      </c>
      <c r="C14" s="49">
        <v>31</v>
      </c>
      <c r="D14" s="48">
        <v>1</v>
      </c>
    </row>
    <row r="15" spans="1:4" ht="15" thickBot="1" x14ac:dyDescent="0.35">
      <c r="B15" s="47" t="s">
        <v>32</v>
      </c>
      <c r="C15" s="49">
        <v>9</v>
      </c>
      <c r="D15" s="48">
        <v>1</v>
      </c>
    </row>
    <row r="16" spans="1:4" ht="15" thickBot="1" x14ac:dyDescent="0.35">
      <c r="B16" s="47" t="s">
        <v>13</v>
      </c>
      <c r="C16" s="49">
        <v>493</v>
      </c>
      <c r="D16" s="48">
        <v>0.97768762677484788</v>
      </c>
    </row>
    <row r="17" spans="2:5" ht="15" thickBot="1" x14ac:dyDescent="0.35">
      <c r="B17" s="47" t="s">
        <v>21</v>
      </c>
      <c r="C17" s="49">
        <v>17</v>
      </c>
      <c r="D17" s="48">
        <v>1</v>
      </c>
    </row>
    <row r="18" spans="2:5" ht="15" thickBot="1" x14ac:dyDescent="0.35">
      <c r="B18" s="7" t="s">
        <v>84</v>
      </c>
      <c r="C18" s="50">
        <v>3825</v>
      </c>
      <c r="D18" s="29">
        <v>0.89307189542483656</v>
      </c>
    </row>
    <row r="19" spans="2:5" ht="15" thickBot="1" x14ac:dyDescent="0.35">
      <c r="B19" s="8" t="s">
        <v>85</v>
      </c>
      <c r="C19" s="51">
        <v>2538</v>
      </c>
      <c r="D19" s="31"/>
    </row>
    <row r="20" spans="2:5" x14ac:dyDescent="0.3">
      <c r="B20" s="32" t="s">
        <v>86</v>
      </c>
      <c r="C20" s="32"/>
      <c r="D20" s="32"/>
      <c r="E20" s="32"/>
    </row>
    <row r="21" spans="2:5" ht="15" thickBot="1" x14ac:dyDescent="0.35"/>
    <row r="22" spans="2:5" x14ac:dyDescent="0.3">
      <c r="B22" s="25" t="s">
        <v>95</v>
      </c>
      <c r="C22" s="27" t="s">
        <v>80</v>
      </c>
      <c r="D22" s="29" t="s">
        <v>81</v>
      </c>
      <c r="E22" s="4"/>
    </row>
    <row r="23" spans="2:5" ht="15" thickBot="1" x14ac:dyDescent="0.35">
      <c r="B23" s="26"/>
      <c r="C23" s="28"/>
      <c r="D23" s="30"/>
      <c r="E23" s="4"/>
    </row>
    <row r="24" spans="2:5" ht="15" thickBot="1" x14ac:dyDescent="0.35">
      <c r="B24" s="47" t="s">
        <v>4</v>
      </c>
      <c r="C24" s="49">
        <v>295</v>
      </c>
      <c r="D24" s="48">
        <v>0.94237288135593222</v>
      </c>
      <c r="E24" s="4"/>
    </row>
    <row r="25" spans="2:5" ht="15" thickBot="1" x14ac:dyDescent="0.35">
      <c r="B25" s="47" t="s">
        <v>40</v>
      </c>
      <c r="C25" s="49">
        <v>108</v>
      </c>
      <c r="D25" s="48">
        <v>0.89814814814814814</v>
      </c>
      <c r="E25" s="4"/>
    </row>
    <row r="26" spans="2:5" ht="15" thickBot="1" x14ac:dyDescent="0.35">
      <c r="B26" s="47" t="s">
        <v>9</v>
      </c>
      <c r="C26" s="49">
        <v>231</v>
      </c>
      <c r="D26" s="48">
        <v>0.92207792207792205</v>
      </c>
      <c r="E26" s="4"/>
    </row>
    <row r="27" spans="2:5" ht="15" thickBot="1" x14ac:dyDescent="0.35">
      <c r="B27" s="47" t="s">
        <v>47</v>
      </c>
      <c r="C27" s="49">
        <v>17</v>
      </c>
      <c r="D27" s="48">
        <v>1</v>
      </c>
      <c r="E27" s="4"/>
    </row>
    <row r="28" spans="2:5" ht="15" thickBot="1" x14ac:dyDescent="0.35">
      <c r="B28" s="47" t="s">
        <v>27</v>
      </c>
      <c r="C28" s="49">
        <v>242</v>
      </c>
      <c r="D28" s="48">
        <v>0.84710743801652888</v>
      </c>
      <c r="E28" s="4"/>
    </row>
    <row r="29" spans="2:5" ht="15" thickBot="1" x14ac:dyDescent="0.35">
      <c r="B29" s="47" t="s">
        <v>18</v>
      </c>
      <c r="C29" s="49">
        <v>945</v>
      </c>
      <c r="D29" s="48">
        <v>0.95873015873015877</v>
      </c>
      <c r="E29" s="4"/>
    </row>
    <row r="30" spans="2:5" ht="15" thickBot="1" x14ac:dyDescent="0.35">
      <c r="B30" s="47" t="s">
        <v>12</v>
      </c>
      <c r="C30" s="49">
        <v>8233</v>
      </c>
      <c r="D30" s="48">
        <v>0.92736548038382116</v>
      </c>
      <c r="E30" s="4"/>
    </row>
    <row r="31" spans="2:5" ht="15" thickBot="1" x14ac:dyDescent="0.35">
      <c r="B31" s="47" t="s">
        <v>3</v>
      </c>
      <c r="C31" s="49">
        <v>1018</v>
      </c>
      <c r="D31" s="48">
        <v>0.9263261296660118</v>
      </c>
      <c r="E31" s="4"/>
    </row>
    <row r="32" spans="2:5" ht="15" thickBot="1" x14ac:dyDescent="0.35">
      <c r="B32" s="47" t="s">
        <v>14</v>
      </c>
      <c r="C32" s="49">
        <v>1582</v>
      </c>
      <c r="D32" s="48">
        <v>0.92035398230088494</v>
      </c>
      <c r="E32" s="4"/>
    </row>
    <row r="33" spans="2:5" ht="15" thickBot="1" x14ac:dyDescent="0.35">
      <c r="B33" s="47" t="s">
        <v>72</v>
      </c>
      <c r="C33" s="49">
        <v>22</v>
      </c>
      <c r="D33" s="48">
        <v>1</v>
      </c>
      <c r="E33" s="4"/>
    </row>
    <row r="34" spans="2:5" ht="15" thickBot="1" x14ac:dyDescent="0.35">
      <c r="B34" s="47" t="s">
        <v>7</v>
      </c>
      <c r="C34" s="49">
        <v>1153</v>
      </c>
      <c r="D34" s="48">
        <v>0.94449262792714661</v>
      </c>
      <c r="E34" s="4"/>
    </row>
    <row r="35" spans="2:5" ht="15" thickBot="1" x14ac:dyDescent="0.35">
      <c r="B35" s="47" t="s">
        <v>1</v>
      </c>
      <c r="C35" s="49">
        <v>51</v>
      </c>
      <c r="D35" s="48">
        <v>0.96078431372549022</v>
      </c>
      <c r="E35" s="4"/>
    </row>
    <row r="36" spans="2:5" ht="15" thickBot="1" x14ac:dyDescent="0.35">
      <c r="B36" s="47" t="s">
        <v>8</v>
      </c>
      <c r="C36" s="49">
        <v>492</v>
      </c>
      <c r="D36" s="48">
        <v>0.89634146341463417</v>
      </c>
      <c r="E36" s="4"/>
    </row>
    <row r="37" spans="2:5" ht="15" thickBot="1" x14ac:dyDescent="0.35">
      <c r="B37" s="47" t="s">
        <v>33</v>
      </c>
      <c r="C37" s="49">
        <v>392</v>
      </c>
      <c r="D37" s="48">
        <v>0.92602040816326525</v>
      </c>
      <c r="E37" s="4"/>
    </row>
    <row r="38" spans="2:5" ht="15" thickBot="1" x14ac:dyDescent="0.35">
      <c r="B38" s="47" t="s">
        <v>42</v>
      </c>
      <c r="C38" s="49">
        <v>31</v>
      </c>
      <c r="D38" s="48">
        <v>1</v>
      </c>
      <c r="E38" s="4"/>
    </row>
    <row r="39" spans="2:5" ht="15" thickBot="1" x14ac:dyDescent="0.35">
      <c r="B39" s="47" t="s">
        <v>31</v>
      </c>
      <c r="C39" s="49">
        <v>84</v>
      </c>
      <c r="D39" s="48">
        <v>0.8571428571428571</v>
      </c>
      <c r="E39" s="4"/>
    </row>
    <row r="40" spans="2:5" ht="15" thickBot="1" x14ac:dyDescent="0.35">
      <c r="B40" s="47" t="s">
        <v>30</v>
      </c>
      <c r="C40" s="49">
        <v>229</v>
      </c>
      <c r="D40" s="48">
        <v>0.86899563318777295</v>
      </c>
      <c r="E40" s="4"/>
    </row>
    <row r="41" spans="2:5" ht="15" thickBot="1" x14ac:dyDescent="0.35">
      <c r="B41" s="47" t="s">
        <v>46</v>
      </c>
      <c r="C41" s="49">
        <v>13</v>
      </c>
      <c r="D41" s="48">
        <v>0.53846153846153844</v>
      </c>
      <c r="E41" s="4"/>
    </row>
    <row r="42" spans="2:5" ht="15" thickBot="1" x14ac:dyDescent="0.35">
      <c r="B42" s="47" t="s">
        <v>73</v>
      </c>
      <c r="C42" s="49">
        <v>79</v>
      </c>
      <c r="D42" s="48">
        <v>0.74683544303797467</v>
      </c>
      <c r="E42" s="4"/>
    </row>
    <row r="43" spans="2:5" ht="15" thickBot="1" x14ac:dyDescent="0.35">
      <c r="B43" s="47" t="s">
        <v>44</v>
      </c>
      <c r="C43" s="49">
        <v>13</v>
      </c>
      <c r="D43" s="48">
        <v>0.69230769230769229</v>
      </c>
      <c r="E43" s="4"/>
    </row>
    <row r="44" spans="2:5" ht="15" thickBot="1" x14ac:dyDescent="0.35">
      <c r="B44" s="47" t="s">
        <v>5</v>
      </c>
      <c r="C44" s="49">
        <v>275</v>
      </c>
      <c r="D44" s="48">
        <v>0.79636363636363638</v>
      </c>
      <c r="E44" s="4"/>
    </row>
    <row r="45" spans="2:5" ht="15" thickBot="1" x14ac:dyDescent="0.35">
      <c r="B45" s="47" t="s">
        <v>2</v>
      </c>
      <c r="C45" s="49">
        <v>1835</v>
      </c>
      <c r="D45" s="48">
        <v>0.92643051771117169</v>
      </c>
      <c r="E45" s="4"/>
    </row>
    <row r="46" spans="2:5" ht="15" thickBot="1" x14ac:dyDescent="0.35">
      <c r="B46" s="47" t="s">
        <v>16</v>
      </c>
      <c r="C46" s="49">
        <v>370</v>
      </c>
      <c r="D46" s="48">
        <v>0.90810810810810816</v>
      </c>
      <c r="E46" s="4"/>
    </row>
    <row r="47" spans="2:5" ht="15" thickBot="1" x14ac:dyDescent="0.35">
      <c r="B47" s="47" t="s">
        <v>19</v>
      </c>
      <c r="C47" s="49">
        <v>141</v>
      </c>
      <c r="D47" s="48">
        <v>0.93617021276595747</v>
      </c>
      <c r="E47" s="4"/>
    </row>
    <row r="48" spans="2:5" ht="15" thickBot="1" x14ac:dyDescent="0.35">
      <c r="B48" s="47" t="s">
        <v>10</v>
      </c>
      <c r="C48" s="49">
        <v>565</v>
      </c>
      <c r="D48" s="48">
        <v>0.91504424778761062</v>
      </c>
      <c r="E48" s="4"/>
    </row>
    <row r="49" spans="2:5" ht="15" thickBot="1" x14ac:dyDescent="0.35">
      <c r="B49" s="47" t="s">
        <v>34</v>
      </c>
      <c r="C49" s="49">
        <v>78</v>
      </c>
      <c r="D49" s="48">
        <v>0.88461538461538458</v>
      </c>
      <c r="E49" s="4"/>
    </row>
    <row r="50" spans="2:5" ht="15" thickBot="1" x14ac:dyDescent="0.35">
      <c r="B50" s="47" t="s">
        <v>74</v>
      </c>
      <c r="C50" s="49">
        <v>62</v>
      </c>
      <c r="D50" s="48">
        <v>1</v>
      </c>
      <c r="E50" s="4"/>
    </row>
    <row r="51" spans="2:5" ht="15" thickBot="1" x14ac:dyDescent="0.35">
      <c r="B51" s="47" t="s">
        <v>38</v>
      </c>
      <c r="C51" s="49">
        <v>126</v>
      </c>
      <c r="D51" s="48">
        <v>0.74603174603174605</v>
      </c>
      <c r="E51" s="4"/>
    </row>
    <row r="52" spans="2:5" ht="15" thickBot="1" x14ac:dyDescent="0.35">
      <c r="B52" s="47" t="s">
        <v>6</v>
      </c>
      <c r="C52" s="49">
        <v>589</v>
      </c>
      <c r="D52" s="48">
        <v>0.89473684210526316</v>
      </c>
      <c r="E52" s="4"/>
    </row>
    <row r="53" spans="2:5" ht="15" thickBot="1" x14ac:dyDescent="0.35">
      <c r="B53" s="47" t="s">
        <v>32</v>
      </c>
      <c r="C53" s="49">
        <v>58</v>
      </c>
      <c r="D53" s="48">
        <v>0.96551724137931039</v>
      </c>
      <c r="E53" s="4"/>
    </row>
    <row r="54" spans="2:5" ht="15" thickBot="1" x14ac:dyDescent="0.35">
      <c r="B54" s="47" t="s">
        <v>13</v>
      </c>
      <c r="C54" s="49">
        <v>2057</v>
      </c>
      <c r="D54" s="48">
        <v>0.93971803597472048</v>
      </c>
      <c r="E54" s="4"/>
    </row>
    <row r="55" spans="2:5" ht="15" thickBot="1" x14ac:dyDescent="0.35">
      <c r="B55" s="47" t="s">
        <v>21</v>
      </c>
      <c r="C55" s="49">
        <v>560</v>
      </c>
      <c r="D55" s="48">
        <v>0.93035714285714288</v>
      </c>
      <c r="E55" s="4"/>
    </row>
    <row r="56" spans="2:5" ht="15" thickBot="1" x14ac:dyDescent="0.35">
      <c r="B56" s="47" t="s">
        <v>45</v>
      </c>
      <c r="C56" s="49">
        <v>22</v>
      </c>
      <c r="D56" s="48">
        <v>1</v>
      </c>
      <c r="E56" s="4"/>
    </row>
    <row r="57" spans="2:5" ht="15" thickBot="1" x14ac:dyDescent="0.35">
      <c r="B57" s="47" t="s">
        <v>48</v>
      </c>
      <c r="C57" s="49">
        <v>9</v>
      </c>
      <c r="D57" s="48">
        <v>0.88888888888888884</v>
      </c>
      <c r="E57" s="4"/>
    </row>
    <row r="58" spans="2:5" ht="15" thickBot="1" x14ac:dyDescent="0.35">
      <c r="B58" s="47" t="s">
        <v>17</v>
      </c>
      <c r="C58" s="49">
        <v>458</v>
      </c>
      <c r="D58" s="48">
        <v>0.90611353711790388</v>
      </c>
      <c r="E58" s="4"/>
    </row>
    <row r="59" spans="2:5" ht="15" thickBot="1" x14ac:dyDescent="0.35">
      <c r="B59" s="47" t="s">
        <v>43</v>
      </c>
      <c r="C59" s="49">
        <v>9</v>
      </c>
      <c r="D59" s="48">
        <v>0.66666666666666663</v>
      </c>
      <c r="E59" s="4"/>
    </row>
    <row r="60" spans="2:5" ht="15" thickBot="1" x14ac:dyDescent="0.35">
      <c r="B60" s="47" t="s">
        <v>35</v>
      </c>
      <c r="C60" s="49">
        <v>62</v>
      </c>
      <c r="D60" s="48">
        <v>0.82258064516129037</v>
      </c>
      <c r="E60" s="4"/>
    </row>
    <row r="61" spans="2:5" ht="15" thickBot="1" x14ac:dyDescent="0.35">
      <c r="B61" s="47" t="s">
        <v>15</v>
      </c>
      <c r="C61" s="49">
        <v>159</v>
      </c>
      <c r="D61" s="48">
        <v>0.8867924528301887</v>
      </c>
      <c r="E61" s="4"/>
    </row>
    <row r="62" spans="2:5" ht="15" thickBot="1" x14ac:dyDescent="0.35">
      <c r="B62" s="47" t="s">
        <v>75</v>
      </c>
      <c r="C62" s="49">
        <v>146</v>
      </c>
      <c r="D62" s="48">
        <v>0.86986301369863017</v>
      </c>
      <c r="E62" s="4"/>
    </row>
    <row r="63" spans="2:5" ht="15" thickBot="1" x14ac:dyDescent="0.35">
      <c r="B63" s="7" t="s">
        <v>84</v>
      </c>
      <c r="C63" s="50">
        <v>23159</v>
      </c>
      <c r="D63" s="29">
        <v>0.92335593073966926</v>
      </c>
      <c r="E63" s="4"/>
    </row>
    <row r="64" spans="2:5" ht="15" thickBot="1" x14ac:dyDescent="0.35">
      <c r="B64" s="8" t="s">
        <v>85</v>
      </c>
      <c r="C64" s="51">
        <v>11606</v>
      </c>
      <c r="D64" s="31"/>
      <c r="E64" s="4"/>
    </row>
    <row r="65" spans="2:5" x14ac:dyDescent="0.3">
      <c r="B65" s="32" t="s">
        <v>86</v>
      </c>
      <c r="C65" s="32"/>
      <c r="D65" s="32"/>
      <c r="E65" s="32"/>
    </row>
  </sheetData>
  <mergeCells count="12">
    <mergeCell ref="D63:D64"/>
    <mergeCell ref="B65:E65"/>
    <mergeCell ref="B20:E20"/>
    <mergeCell ref="D18:D19"/>
    <mergeCell ref="B22:B23"/>
    <mergeCell ref="C22:C23"/>
    <mergeCell ref="D22:D23"/>
    <mergeCell ref="A1:C1"/>
    <mergeCell ref="A2:C2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3" workbookViewId="0">
      <selection activeCell="H33" sqref="H33"/>
    </sheetView>
  </sheetViews>
  <sheetFormatPr baseColWidth="10" defaultRowHeight="14.4" x14ac:dyDescent="0.3"/>
  <cols>
    <col min="2" max="2" width="31.6640625" bestFit="1" customWidth="1"/>
    <col min="3" max="3" width="15.109375" customWidth="1"/>
    <col min="4" max="4" width="20" customWidth="1"/>
    <col min="5" max="5" width="18.44140625" customWidth="1"/>
  </cols>
  <sheetData>
    <row r="1" spans="1:5" ht="15.6" x14ac:dyDescent="0.3">
      <c r="A1" s="45" t="s">
        <v>99</v>
      </c>
      <c r="B1" s="45"/>
      <c r="C1" s="45"/>
    </row>
    <row r="2" spans="1:5" x14ac:dyDescent="0.3">
      <c r="A2" s="46" t="s">
        <v>83</v>
      </c>
      <c r="B2" s="46"/>
      <c r="C2" s="46"/>
    </row>
    <row r="4" spans="1:5" ht="15" thickBot="1" x14ac:dyDescent="0.35"/>
    <row r="5" spans="1:5" x14ac:dyDescent="0.3">
      <c r="B5" s="39" t="s">
        <v>96</v>
      </c>
      <c r="C5" s="39" t="s">
        <v>88</v>
      </c>
      <c r="D5" s="41" t="s">
        <v>89</v>
      </c>
      <c r="E5" s="41" t="s">
        <v>90</v>
      </c>
    </row>
    <row r="6" spans="1:5" ht="15" thickBot="1" x14ac:dyDescent="0.35">
      <c r="B6" s="40"/>
      <c r="C6" s="40"/>
      <c r="D6" s="42"/>
      <c r="E6" s="42"/>
    </row>
    <row r="7" spans="1:5" ht="15" thickBot="1" x14ac:dyDescent="0.35">
      <c r="B7" s="47" t="s">
        <v>53</v>
      </c>
      <c r="C7" s="49">
        <v>227</v>
      </c>
      <c r="D7" s="48">
        <v>0.65198237885462551</v>
      </c>
      <c r="E7" s="48">
        <v>0.65777777777777779</v>
      </c>
    </row>
    <row r="8" spans="1:5" ht="15" thickBot="1" x14ac:dyDescent="0.35">
      <c r="B8" s="47" t="s">
        <v>66</v>
      </c>
      <c r="C8" s="49">
        <v>17</v>
      </c>
      <c r="D8" s="48">
        <v>0.41176470588235292</v>
      </c>
      <c r="E8" s="48">
        <v>0.44</v>
      </c>
    </row>
    <row r="9" spans="1:5" ht="15" thickBot="1" x14ac:dyDescent="0.35">
      <c r="B9" s="47" t="s">
        <v>64</v>
      </c>
      <c r="C9" s="49">
        <v>58</v>
      </c>
      <c r="D9" s="48">
        <v>0.56896551724137934</v>
      </c>
      <c r="E9" s="48">
        <v>0.65</v>
      </c>
    </row>
    <row r="10" spans="1:5" ht="15" thickBot="1" x14ac:dyDescent="0.35">
      <c r="B10" s="47" t="s">
        <v>65</v>
      </c>
      <c r="C10" s="49">
        <v>23</v>
      </c>
      <c r="D10" s="48">
        <v>0.65217391304347827</v>
      </c>
      <c r="E10" s="48">
        <v>0.75</v>
      </c>
    </row>
    <row r="11" spans="1:5" ht="15" thickBot="1" x14ac:dyDescent="0.35">
      <c r="B11" s="47" t="s">
        <v>62</v>
      </c>
      <c r="C11" s="49">
        <v>31</v>
      </c>
      <c r="D11" s="48">
        <v>0.41935483870967744</v>
      </c>
      <c r="E11" s="48">
        <v>1</v>
      </c>
    </row>
    <row r="12" spans="1:5" ht="15" thickBot="1" x14ac:dyDescent="0.35">
      <c r="B12" s="47" t="s">
        <v>49</v>
      </c>
      <c r="C12" s="49">
        <v>176</v>
      </c>
      <c r="D12" s="48">
        <v>0.65340909090909094</v>
      </c>
      <c r="E12" s="48">
        <v>0.66091954022988508</v>
      </c>
    </row>
    <row r="13" spans="1:5" ht="15" thickBot="1" x14ac:dyDescent="0.35">
      <c r="B13" s="47" t="s">
        <v>11</v>
      </c>
      <c r="C13" s="49">
        <v>1242</v>
      </c>
      <c r="D13" s="48">
        <v>0.55475040257648955</v>
      </c>
      <c r="E13" s="48">
        <v>0.695959595959596</v>
      </c>
    </row>
    <row r="14" spans="1:5" ht="15" thickBot="1" x14ac:dyDescent="0.35">
      <c r="B14" s="47" t="s">
        <v>61</v>
      </c>
      <c r="C14" s="49">
        <v>26</v>
      </c>
      <c r="D14" s="48">
        <v>0.92307692307692313</v>
      </c>
      <c r="E14" s="48">
        <v>0.92307692307692313</v>
      </c>
    </row>
    <row r="15" spans="1:5" ht="15" thickBot="1" x14ac:dyDescent="0.35">
      <c r="B15" s="47" t="s">
        <v>78</v>
      </c>
      <c r="C15" s="49">
        <v>111</v>
      </c>
      <c r="D15" s="48">
        <v>0.8288288288288288</v>
      </c>
      <c r="E15" s="48">
        <v>0.83636363636363631</v>
      </c>
    </row>
    <row r="16" spans="1:5" ht="15" thickBot="1" x14ac:dyDescent="0.35">
      <c r="B16" s="47" t="s">
        <v>77</v>
      </c>
      <c r="C16" s="49">
        <v>828</v>
      </c>
      <c r="D16" s="48">
        <v>0.76811594202898548</v>
      </c>
      <c r="E16" s="48">
        <v>0.80916030534351147</v>
      </c>
    </row>
    <row r="17" spans="2:5" ht="15" thickBot="1" x14ac:dyDescent="0.35">
      <c r="B17" s="47" t="s">
        <v>69</v>
      </c>
      <c r="C17" s="49">
        <v>5</v>
      </c>
      <c r="D17" s="48">
        <v>0.2</v>
      </c>
      <c r="E17" s="48">
        <v>0.33</v>
      </c>
    </row>
    <row r="18" spans="2:5" ht="15" thickBot="1" x14ac:dyDescent="0.35">
      <c r="B18" s="47" t="s">
        <v>50</v>
      </c>
      <c r="C18" s="49">
        <v>93</v>
      </c>
      <c r="D18" s="48">
        <v>0.88172043010752688</v>
      </c>
      <c r="E18" s="48">
        <v>0.93</v>
      </c>
    </row>
    <row r="19" spans="2:5" ht="15" thickBot="1" x14ac:dyDescent="0.35">
      <c r="B19" s="47" t="s">
        <v>67</v>
      </c>
      <c r="C19" s="49">
        <v>9</v>
      </c>
      <c r="D19" s="48">
        <v>0.33333333333333331</v>
      </c>
      <c r="E19" s="48">
        <v>0.33</v>
      </c>
    </row>
    <row r="20" spans="2:5" ht="15" thickBot="1" x14ac:dyDescent="0.35">
      <c r="B20" s="47" t="s">
        <v>58</v>
      </c>
      <c r="C20" s="49">
        <v>31</v>
      </c>
      <c r="D20" s="48">
        <v>0.61290322580645162</v>
      </c>
      <c r="E20" s="48">
        <v>0.61</v>
      </c>
    </row>
    <row r="21" spans="2:5" ht="15" thickBot="1" x14ac:dyDescent="0.35">
      <c r="B21" s="47" t="s">
        <v>68</v>
      </c>
      <c r="C21" s="49">
        <v>9</v>
      </c>
      <c r="D21" s="48">
        <v>0.44444444444444442</v>
      </c>
      <c r="E21" s="48">
        <v>0.8</v>
      </c>
    </row>
    <row r="22" spans="2:5" ht="15" thickBot="1" x14ac:dyDescent="0.35">
      <c r="B22" s="47" t="s">
        <v>63</v>
      </c>
      <c r="C22" s="49">
        <v>31</v>
      </c>
      <c r="D22" s="48">
        <v>0.87096774193548387</v>
      </c>
      <c r="E22" s="48">
        <v>0.93</v>
      </c>
    </row>
    <row r="23" spans="2:5" ht="15" thickBot="1" x14ac:dyDescent="0.35">
      <c r="B23" s="47" t="s">
        <v>59</v>
      </c>
      <c r="C23" s="49">
        <v>125</v>
      </c>
      <c r="D23" s="48">
        <v>0.41599999999999998</v>
      </c>
      <c r="E23" s="48">
        <v>0.42</v>
      </c>
    </row>
    <row r="24" spans="2:5" ht="15" thickBot="1" x14ac:dyDescent="0.35">
      <c r="B24" s="47" t="s">
        <v>57</v>
      </c>
      <c r="C24" s="49">
        <v>57</v>
      </c>
      <c r="D24" s="48">
        <v>0.82456140350877194</v>
      </c>
      <c r="E24" s="48">
        <v>0.87</v>
      </c>
    </row>
    <row r="25" spans="2:5" ht="15" thickBot="1" x14ac:dyDescent="0.35">
      <c r="B25" s="47" t="s">
        <v>56</v>
      </c>
      <c r="C25" s="49">
        <v>31</v>
      </c>
      <c r="D25" s="48">
        <v>0.80645161290322576</v>
      </c>
      <c r="E25" s="48">
        <v>0.81</v>
      </c>
    </row>
    <row r="26" spans="2:5" ht="15" thickBot="1" x14ac:dyDescent="0.35">
      <c r="B26" s="47" t="s">
        <v>37</v>
      </c>
      <c r="C26" s="49">
        <v>62</v>
      </c>
      <c r="D26" s="48">
        <v>0.75806451612903225</v>
      </c>
      <c r="E26" s="48">
        <v>0.92</v>
      </c>
    </row>
    <row r="27" spans="2:5" ht="15" thickBot="1" x14ac:dyDescent="0.35">
      <c r="B27" s="47" t="s">
        <v>52</v>
      </c>
      <c r="C27" s="49">
        <v>93</v>
      </c>
      <c r="D27" s="48">
        <v>0.75268817204301075</v>
      </c>
      <c r="E27" s="48">
        <v>0.75</v>
      </c>
    </row>
    <row r="28" spans="2:5" ht="15" thickBot="1" x14ac:dyDescent="0.35">
      <c r="B28" s="47" t="s">
        <v>60</v>
      </c>
      <c r="C28" s="49">
        <v>31</v>
      </c>
      <c r="D28" s="48">
        <v>0.4838709677419355</v>
      </c>
      <c r="E28" s="48">
        <v>0.75</v>
      </c>
    </row>
    <row r="29" spans="2:5" ht="15" thickBot="1" x14ac:dyDescent="0.35">
      <c r="B29" s="47" t="s">
        <v>54</v>
      </c>
      <c r="C29" s="49">
        <v>79</v>
      </c>
      <c r="D29" s="48">
        <v>0.73417721518987344</v>
      </c>
      <c r="E29" s="48">
        <v>0.73</v>
      </c>
    </row>
    <row r="30" spans="2:5" ht="15" thickBot="1" x14ac:dyDescent="0.35">
      <c r="B30" s="47" t="s">
        <v>51</v>
      </c>
      <c r="C30" s="49">
        <v>133</v>
      </c>
      <c r="D30" s="48">
        <v>0.78947368421052633</v>
      </c>
      <c r="E30" s="48">
        <v>0.79545454545454541</v>
      </c>
    </row>
    <row r="31" spans="2:5" ht="15" thickBot="1" x14ac:dyDescent="0.35">
      <c r="B31" s="47" t="s">
        <v>55</v>
      </c>
      <c r="C31" s="49">
        <v>120</v>
      </c>
      <c r="D31" s="48">
        <v>0.85</v>
      </c>
      <c r="E31" s="48">
        <v>0.8571428571428571</v>
      </c>
    </row>
    <row r="32" spans="2:5" ht="15" thickBot="1" x14ac:dyDescent="0.35">
      <c r="B32" s="47" t="s">
        <v>43</v>
      </c>
      <c r="C32" s="49">
        <v>75</v>
      </c>
      <c r="D32" s="48">
        <v>0.46666666666666667</v>
      </c>
      <c r="E32" s="48">
        <v>0.47</v>
      </c>
    </row>
    <row r="33" spans="2:5" ht="15" thickBot="1" x14ac:dyDescent="0.35">
      <c r="B33" s="47" t="s">
        <v>70</v>
      </c>
      <c r="C33" s="49">
        <v>9</v>
      </c>
      <c r="D33" s="48">
        <v>0</v>
      </c>
      <c r="E33" s="48">
        <v>0</v>
      </c>
    </row>
    <row r="34" spans="2:5" ht="15" thickBot="1" x14ac:dyDescent="0.35">
      <c r="B34" s="47" t="s">
        <v>76</v>
      </c>
      <c r="C34" s="49">
        <v>93</v>
      </c>
      <c r="D34" s="48">
        <v>0.79569892473118276</v>
      </c>
      <c r="E34" s="48">
        <v>0.84</v>
      </c>
    </row>
    <row r="35" spans="2:5" ht="15" thickBot="1" x14ac:dyDescent="0.35">
      <c r="B35" s="7" t="s">
        <v>91</v>
      </c>
      <c r="C35" s="50">
        <v>3825</v>
      </c>
      <c r="D35" s="29">
        <v>0.66352941176470592</v>
      </c>
      <c r="E35" s="29">
        <v>0.73522595596755502</v>
      </c>
    </row>
    <row r="36" spans="2:5" ht="15" thickBot="1" x14ac:dyDescent="0.35">
      <c r="B36" s="8" t="s">
        <v>92</v>
      </c>
      <c r="C36" s="51">
        <v>2538</v>
      </c>
      <c r="D36" s="31"/>
      <c r="E36" s="31"/>
    </row>
    <row r="37" spans="2:5" x14ac:dyDescent="0.3">
      <c r="B37" s="32" t="s">
        <v>86</v>
      </c>
      <c r="C37" s="32"/>
      <c r="D37" s="32"/>
      <c r="E37" s="32"/>
    </row>
    <row r="38" spans="2:5" ht="15" thickBot="1" x14ac:dyDescent="0.35"/>
    <row r="39" spans="2:5" x14ac:dyDescent="0.3">
      <c r="B39" s="39" t="s">
        <v>97</v>
      </c>
      <c r="C39" s="39" t="s">
        <v>88</v>
      </c>
      <c r="D39" s="41" t="s">
        <v>89</v>
      </c>
      <c r="E39" s="41" t="s">
        <v>90</v>
      </c>
    </row>
    <row r="40" spans="2:5" ht="15" thickBot="1" x14ac:dyDescent="0.35">
      <c r="B40" s="43"/>
      <c r="C40" s="43"/>
      <c r="D40" s="44"/>
      <c r="E40" s="44"/>
    </row>
    <row r="41" spans="2:5" ht="15" thickBot="1" x14ac:dyDescent="0.35">
      <c r="B41" s="47" t="s">
        <v>0</v>
      </c>
      <c r="C41" s="49">
        <v>1351</v>
      </c>
      <c r="D41" s="48">
        <v>0.21761658031088082</v>
      </c>
      <c r="E41" s="48">
        <v>0.30061349693251532</v>
      </c>
    </row>
    <row r="42" spans="2:5" ht="15" thickBot="1" x14ac:dyDescent="0.35">
      <c r="B42" s="47" t="s">
        <v>11</v>
      </c>
      <c r="C42" s="49">
        <v>11287</v>
      </c>
      <c r="D42" s="48">
        <v>0.44351909276158413</v>
      </c>
      <c r="E42" s="48">
        <v>0.56944602434307812</v>
      </c>
    </row>
    <row r="43" spans="2:5" ht="15" thickBot="1" x14ac:dyDescent="0.35">
      <c r="B43" s="47" t="s">
        <v>77</v>
      </c>
      <c r="C43" s="49">
        <v>1122</v>
      </c>
      <c r="D43" s="48">
        <v>0.65864527629233516</v>
      </c>
      <c r="E43" s="48">
        <v>0.7412236710130391</v>
      </c>
    </row>
    <row r="44" spans="2:5" ht="15" thickBot="1" x14ac:dyDescent="0.35">
      <c r="B44" s="47" t="s">
        <v>39</v>
      </c>
      <c r="C44" s="49">
        <v>2744</v>
      </c>
      <c r="D44" s="48">
        <v>0.50036443148688048</v>
      </c>
      <c r="E44" s="48">
        <v>0.71510416666666665</v>
      </c>
    </row>
    <row r="45" spans="2:5" ht="15" thickBot="1" x14ac:dyDescent="0.35">
      <c r="B45" s="47" t="s">
        <v>37</v>
      </c>
      <c r="C45" s="49">
        <v>3809</v>
      </c>
      <c r="D45" s="48">
        <v>0.76791808873720135</v>
      </c>
      <c r="E45" s="48">
        <v>0.91349156777014362</v>
      </c>
    </row>
    <row r="46" spans="2:5" ht="15" thickBot="1" x14ac:dyDescent="0.35">
      <c r="B46" s="47" t="s">
        <v>41</v>
      </c>
      <c r="C46" s="49">
        <v>1785</v>
      </c>
      <c r="D46" s="48">
        <v>0.35406162464985996</v>
      </c>
      <c r="E46" s="48">
        <v>0.4438202247191011</v>
      </c>
    </row>
    <row r="47" spans="2:5" ht="15" thickBot="1" x14ac:dyDescent="0.35">
      <c r="B47" s="47" t="s">
        <v>71</v>
      </c>
      <c r="C47" s="49">
        <v>1061</v>
      </c>
      <c r="D47" s="48">
        <v>0.60037700282752116</v>
      </c>
      <c r="E47" s="48">
        <v>0.65132924335378328</v>
      </c>
    </row>
    <row r="48" spans="2:5" ht="15" thickBot="1" x14ac:dyDescent="0.35">
      <c r="B48" s="7" t="s">
        <v>91</v>
      </c>
      <c r="C48" s="50">
        <v>23159</v>
      </c>
      <c r="D48" s="29">
        <v>0.50114426356923869</v>
      </c>
      <c r="E48" s="29">
        <v>0.63804288070368331</v>
      </c>
    </row>
    <row r="49" spans="2:5" ht="15" thickBot="1" x14ac:dyDescent="0.35">
      <c r="B49" s="8" t="s">
        <v>92</v>
      </c>
      <c r="C49" s="51">
        <v>11606</v>
      </c>
      <c r="D49" s="31"/>
      <c r="E49" s="31"/>
    </row>
    <row r="50" spans="2:5" x14ac:dyDescent="0.3">
      <c r="B50" s="32" t="s">
        <v>86</v>
      </c>
      <c r="C50" s="32"/>
      <c r="D50" s="32"/>
      <c r="E50" s="32"/>
    </row>
  </sheetData>
  <mergeCells count="16">
    <mergeCell ref="D48:D49"/>
    <mergeCell ref="E48:E49"/>
    <mergeCell ref="B50:E50"/>
    <mergeCell ref="D35:D36"/>
    <mergeCell ref="E35:E36"/>
    <mergeCell ref="B37:E37"/>
    <mergeCell ref="B39:B40"/>
    <mergeCell ref="C39:C40"/>
    <mergeCell ref="D39:D40"/>
    <mergeCell ref="E39:E40"/>
    <mergeCell ref="A1:C1"/>
    <mergeCell ref="A2:C2"/>
    <mergeCell ref="B5:B6"/>
    <mergeCell ref="C5:C6"/>
    <mergeCell ref="D5:D6"/>
    <mergeCell ref="E5:E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8cf1b8fd-72df-4c21-8306-a5f720778edf">07</Orden>
    <Filtro xmlns="8cf1b8fd-72df-4c21-8306-a5f720778edf">2013</Filtro>
    <Formato xmlns="8cf1b8fd-72df-4c21-8306-a5f720778edf">/Style%20Library/Images/xls.svg</Forma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b150946a-e91e-41f5-8b47-a9dbc3d237ee">AEVVZYF6TF2M-981-9</_dlc_DocId>
    <_dlc_DocIdUrl xmlns="b150946a-e91e-41f5-8b47-a9dbc3d237ee">
      <Url>http://www.aerocivil.gov.co/AAeronautica/Estadisticas/Calidad-Servicio/Cumplimiento/_layouts/DocIdRedir.aspx?ID=AEVVZYF6TF2M-981-9</Url>
      <Description>AEVVZYF6TF2M-981-9</Description>
    </_dlc_DocIdUrl>
  </documentManagement>
</p:properties>
</file>

<file path=customXml/itemProps1.xml><?xml version="1.0" encoding="utf-8"?>
<ds:datastoreItem xmlns:ds="http://schemas.openxmlformats.org/officeDocument/2006/customXml" ds:itemID="{2F192E7E-F6AD-47BC-AD80-7E5F69EBC1BB}"/>
</file>

<file path=customXml/itemProps2.xml><?xml version="1.0" encoding="utf-8"?>
<ds:datastoreItem xmlns:ds="http://schemas.openxmlformats.org/officeDocument/2006/customXml" ds:itemID="{C291F58D-0210-4CAF-839D-F659A6E8EEF7}"/>
</file>

<file path=customXml/itemProps3.xml><?xml version="1.0" encoding="utf-8"?>
<ds:datastoreItem xmlns:ds="http://schemas.openxmlformats.org/officeDocument/2006/customXml" ds:itemID="{03A601EB-D6FC-4139-81CA-81501BAE84CC}"/>
</file>

<file path=customXml/itemProps4.xml><?xml version="1.0" encoding="utf-8"?>
<ds:datastoreItem xmlns:ds="http://schemas.openxmlformats.org/officeDocument/2006/customXml" ds:itemID="{C291F58D-0210-4CAF-839D-F659A6E8EE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AEROP. INTERNACIONAL</vt:lpstr>
      <vt:lpstr>AEROP. NACIONAL</vt:lpstr>
      <vt:lpstr>EMPRESAS INTERNACIONALES</vt:lpstr>
      <vt:lpstr>EMPRESAS NACIONALES</vt:lpstr>
      <vt:lpstr>TOTAL AEROPUERTOS</vt:lpstr>
      <vt:lpstr>TOTAL EMPRESAS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agosto 2013</dc:title>
  <dc:creator>Tatiana del Pilar Ballen Lozano</dc:creator>
  <cp:lastModifiedBy>Tatiana del Pilar Ballen Lozano</cp:lastModifiedBy>
  <dcterms:created xsi:type="dcterms:W3CDTF">2013-09-25T20:03:46Z</dcterms:created>
  <dcterms:modified xsi:type="dcterms:W3CDTF">2013-10-02T20:07:25Z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  <property fmtid="{D5CDD505-2E9C-101B-9397-08002B2CF9AE}" pid="3" name="_dlc_DocIdItemGuid">
    <vt:lpwstr>4767e5ea-db6e-4738-916e-dbad92742622</vt:lpwstr>
  </property>
</Properties>
</file>